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6\sapl\2024\DOSAR SEDINTA 2024\DOSAR SEDINTA FEBRUARIE 29\pct.25 - inventar privat\"/>
    </mc:Choice>
  </mc:AlternateContent>
  <bookViews>
    <workbookView xWindow="0" yWindow="0" windowWidth="19200" windowHeight="11295" tabRatio="500" firstSheet="2" activeTab="2"/>
  </bookViews>
  <sheets>
    <sheet name="Borderou resurse" sheetId="1" state="hidden" r:id="rId1"/>
    <sheet name="Ajustare" sheetId="2" state="hidden" r:id="rId2"/>
    <sheet name="TOTAL Centraliz" sheetId="3" r:id="rId3"/>
  </sheets>
  <definedNames>
    <definedName name="_xlnm.Print_Area" localSheetId="1">Ajustare!$A$1:$G$69</definedName>
    <definedName name="_xlnm.Print_Area" localSheetId="0">'Borderou resurse'!$A$1:$G$118</definedName>
    <definedName name="_xlnm.Print_Area" localSheetId="2">'TOTAL Centraliz'!$A$1:$S$37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6" i="3" l="1"/>
  <c r="K36" i="3"/>
  <c r="L36" i="3" s="1"/>
  <c r="N36" i="3" s="1"/>
  <c r="H36" i="3"/>
  <c r="G36" i="3"/>
  <c r="Q36" i="3" s="1"/>
  <c r="S36" i="3" s="1"/>
  <c r="K35" i="3"/>
  <c r="P35" i="3" s="1"/>
  <c r="R35" i="3" s="1"/>
  <c r="H35" i="3"/>
  <c r="G35" i="3"/>
  <c r="I35" i="3" s="1"/>
  <c r="K34" i="3"/>
  <c r="M34" i="3" s="1"/>
  <c r="I34" i="3"/>
  <c r="H34" i="3"/>
  <c r="G34" i="3"/>
  <c r="M33" i="3"/>
  <c r="K33" i="3"/>
  <c r="L33" i="3" s="1"/>
  <c r="N33" i="3" s="1"/>
  <c r="I33" i="3"/>
  <c r="H33" i="3"/>
  <c r="G33" i="3"/>
  <c r="Q33" i="3" s="1"/>
  <c r="S33" i="3" s="1"/>
  <c r="M32" i="3"/>
  <c r="L32" i="3"/>
  <c r="N32" i="3" s="1"/>
  <c r="K32" i="3"/>
  <c r="P32" i="3" s="1"/>
  <c r="R32" i="3" s="1"/>
  <c r="H32" i="3"/>
  <c r="G32" i="3"/>
  <c r="Q32" i="3" s="1"/>
  <c r="S32" i="3" s="1"/>
  <c r="K31" i="3"/>
  <c r="P31" i="3" s="1"/>
  <c r="R31" i="3" s="1"/>
  <c r="H31" i="3"/>
  <c r="G31" i="3"/>
  <c r="I31" i="3" s="1"/>
  <c r="K30" i="3"/>
  <c r="M30" i="3" s="1"/>
  <c r="I30" i="3"/>
  <c r="H30" i="3"/>
  <c r="G30" i="3"/>
  <c r="M29" i="3"/>
  <c r="K29" i="3"/>
  <c r="L29" i="3" s="1"/>
  <c r="N29" i="3" s="1"/>
  <c r="I29" i="3"/>
  <c r="H29" i="3"/>
  <c r="G29" i="3"/>
  <c r="M28" i="3"/>
  <c r="L28" i="3"/>
  <c r="N28" i="3" s="1"/>
  <c r="K28" i="3"/>
  <c r="P28" i="3" s="1"/>
  <c r="R28" i="3" s="1"/>
  <c r="H28" i="3"/>
  <c r="G28" i="3"/>
  <c r="Q28" i="3" s="1"/>
  <c r="S28" i="3" s="1"/>
  <c r="K27" i="3"/>
  <c r="P27" i="3" s="1"/>
  <c r="R27" i="3" s="1"/>
  <c r="H27" i="3"/>
  <c r="G27" i="3"/>
  <c r="I27" i="3" s="1"/>
  <c r="K26" i="3"/>
  <c r="M26" i="3" s="1"/>
  <c r="I26" i="3"/>
  <c r="H26" i="3"/>
  <c r="G26" i="3"/>
  <c r="M25" i="3"/>
  <c r="K25" i="3"/>
  <c r="L25" i="3" s="1"/>
  <c r="N25" i="3" s="1"/>
  <c r="I25" i="3"/>
  <c r="H25" i="3"/>
  <c r="G25" i="3"/>
  <c r="M24" i="3"/>
  <c r="L24" i="3"/>
  <c r="N24" i="3" s="1"/>
  <c r="K24" i="3"/>
  <c r="P24" i="3" s="1"/>
  <c r="R24" i="3" s="1"/>
  <c r="H24" i="3"/>
  <c r="G24" i="3"/>
  <c r="Q24" i="3" s="1"/>
  <c r="S24" i="3" s="1"/>
  <c r="K23" i="3"/>
  <c r="P23" i="3" s="1"/>
  <c r="R23" i="3" s="1"/>
  <c r="H23" i="3"/>
  <c r="G23" i="3"/>
  <c r="I23" i="3" s="1"/>
  <c r="K22" i="3"/>
  <c r="M22" i="3" s="1"/>
  <c r="I22" i="3"/>
  <c r="H22" i="3"/>
  <c r="G22" i="3"/>
  <c r="M21" i="3"/>
  <c r="K21" i="3"/>
  <c r="L21" i="3" s="1"/>
  <c r="N21" i="3" s="1"/>
  <c r="I21" i="3"/>
  <c r="H21" i="3"/>
  <c r="G21" i="3"/>
  <c r="M20" i="3"/>
  <c r="L20" i="3"/>
  <c r="N20" i="3" s="1"/>
  <c r="K20" i="3"/>
  <c r="P20" i="3" s="1"/>
  <c r="R20" i="3" s="1"/>
  <c r="H20" i="3"/>
  <c r="G20" i="3"/>
  <c r="Q20" i="3" s="1"/>
  <c r="S20" i="3" s="1"/>
  <c r="K19" i="3"/>
  <c r="P19" i="3" s="1"/>
  <c r="R19" i="3" s="1"/>
  <c r="H19" i="3"/>
  <c r="G19" i="3"/>
  <c r="I19" i="3" s="1"/>
  <c r="K18" i="3"/>
  <c r="M18" i="3" s="1"/>
  <c r="I18" i="3"/>
  <c r="H18" i="3"/>
  <c r="G18" i="3"/>
  <c r="M17" i="3"/>
  <c r="K17" i="3"/>
  <c r="L17" i="3" s="1"/>
  <c r="N17" i="3" s="1"/>
  <c r="I17" i="3"/>
  <c r="H17" i="3"/>
  <c r="G17" i="3"/>
  <c r="Q17" i="3" s="1"/>
  <c r="S17" i="3" s="1"/>
  <c r="M16" i="3"/>
  <c r="L16" i="3"/>
  <c r="N16" i="3" s="1"/>
  <c r="K16" i="3"/>
  <c r="P16" i="3" s="1"/>
  <c r="R16" i="3" s="1"/>
  <c r="H16" i="3"/>
  <c r="G16" i="3"/>
  <c r="Q16" i="3" s="1"/>
  <c r="S16" i="3" s="1"/>
  <c r="K15" i="3"/>
  <c r="P15" i="3" s="1"/>
  <c r="R15" i="3" s="1"/>
  <c r="H15" i="3"/>
  <c r="G15" i="3"/>
  <c r="I15" i="3" s="1"/>
  <c r="L14" i="3"/>
  <c r="N14" i="3" s="1"/>
  <c r="K14" i="3"/>
  <c r="M14" i="3" s="1"/>
  <c r="H14" i="3"/>
  <c r="G14" i="3"/>
  <c r="I14" i="3" s="1"/>
  <c r="K13" i="3"/>
  <c r="I13" i="3"/>
  <c r="H13" i="3"/>
  <c r="G13" i="3"/>
  <c r="N12" i="3"/>
  <c r="M12" i="3"/>
  <c r="L12" i="3"/>
  <c r="K12" i="3"/>
  <c r="P12" i="3" s="1"/>
  <c r="R12" i="3" s="1"/>
  <c r="I12" i="3"/>
  <c r="H12" i="3"/>
  <c r="G12" i="3"/>
  <c r="Q12" i="3" s="1"/>
  <c r="S12" i="3" s="1"/>
  <c r="M11" i="3"/>
  <c r="K11" i="3"/>
  <c r="P11" i="3" s="1"/>
  <c r="R11" i="3" s="1"/>
  <c r="H11" i="3"/>
  <c r="G11" i="3"/>
  <c r="I11" i="3" s="1"/>
  <c r="L10" i="3"/>
  <c r="N10" i="3" s="1"/>
  <c r="K10" i="3"/>
  <c r="M10" i="3" s="1"/>
  <c r="H10" i="3"/>
  <c r="G10" i="3"/>
  <c r="I10" i="3" s="1"/>
  <c r="K9" i="3"/>
  <c r="I9" i="3"/>
  <c r="H9" i="3"/>
  <c r="G9" i="3"/>
  <c r="S8" i="3"/>
  <c r="N8" i="3"/>
  <c r="M8" i="3"/>
  <c r="L8" i="3"/>
  <c r="K8" i="3"/>
  <c r="P8" i="3" s="1"/>
  <c r="R8" i="3" s="1"/>
  <c r="I8" i="3"/>
  <c r="H8" i="3"/>
  <c r="G8" i="3"/>
  <c r="Q8" i="3" s="1"/>
  <c r="R7" i="3"/>
  <c r="M7" i="3"/>
  <c r="K7" i="3"/>
  <c r="P7" i="3" s="1"/>
  <c r="H7" i="3"/>
  <c r="G7" i="3"/>
  <c r="I7" i="3" s="1"/>
  <c r="Q6" i="3"/>
  <c r="S6" i="3" s="1"/>
  <c r="P6" i="3"/>
  <c r="R6" i="3" s="1"/>
  <c r="Q5" i="3"/>
  <c r="S5" i="3" s="1"/>
  <c r="P5" i="3"/>
  <c r="R5" i="3" s="1"/>
  <c r="M5" i="3"/>
  <c r="L5" i="3"/>
  <c r="N5" i="3" s="1"/>
  <c r="I5" i="3"/>
  <c r="H5" i="3"/>
  <c r="H37" i="3" s="1"/>
  <c r="G5" i="3"/>
  <c r="I61" i="2"/>
  <c r="G60" i="2"/>
  <c r="G59" i="2"/>
  <c r="F58" i="2"/>
  <c r="E58" i="2"/>
  <c r="G58" i="2" s="1"/>
  <c r="G57" i="2"/>
  <c r="F56" i="2"/>
  <c r="E56" i="2"/>
  <c r="G56" i="2" s="1"/>
  <c r="G55" i="2"/>
  <c r="G54" i="2"/>
  <c r="F53" i="2"/>
  <c r="E53" i="2"/>
  <c r="G53" i="2" s="1"/>
  <c r="G52" i="2"/>
  <c r="G51" i="2"/>
  <c r="G50" i="2"/>
  <c r="G49" i="2"/>
  <c r="G48" i="2"/>
  <c r="G47" i="2"/>
  <c r="G46" i="2"/>
  <c r="G45" i="2"/>
  <c r="F45" i="2"/>
  <c r="E45" i="2"/>
  <c r="G44" i="2"/>
  <c r="G43" i="2"/>
  <c r="G42" i="2"/>
  <c r="G41" i="2"/>
  <c r="F40" i="2"/>
  <c r="G40" i="2" s="1"/>
  <c r="E40" i="2"/>
  <c r="G39" i="2"/>
  <c r="G38" i="2"/>
  <c r="G37" i="2"/>
  <c r="G36" i="2"/>
  <c r="G35" i="2"/>
  <c r="F35" i="2"/>
  <c r="F34" i="2" s="1"/>
  <c r="G34" i="2"/>
  <c r="E34" i="2"/>
  <c r="G33" i="2"/>
  <c r="G32" i="2"/>
  <c r="F31" i="2"/>
  <c r="G31" i="2" s="1"/>
  <c r="F30" i="2"/>
  <c r="G30" i="2" s="1"/>
  <c r="E30" i="2"/>
  <c r="G29" i="2"/>
  <c r="F29" i="2"/>
  <c r="G28" i="2"/>
  <c r="F28" i="2"/>
  <c r="F27" i="2"/>
  <c r="E27" i="2"/>
  <c r="G27" i="2" s="1"/>
  <c r="K22" i="2"/>
  <c r="K20" i="2"/>
  <c r="K17" i="2"/>
  <c r="L17" i="2" s="1"/>
  <c r="K14" i="2"/>
  <c r="E122" i="1"/>
  <c r="I106" i="1"/>
  <c r="E106" i="1"/>
  <c r="G105" i="1"/>
  <c r="G104" i="1"/>
  <c r="F103" i="1"/>
  <c r="E103" i="1"/>
  <c r="G103" i="1" s="1"/>
  <c r="G102" i="1"/>
  <c r="F101" i="1"/>
  <c r="E101" i="1"/>
  <c r="G101" i="1" s="1"/>
  <c r="G100" i="1"/>
  <c r="G99" i="1"/>
  <c r="F98" i="1"/>
  <c r="G98" i="1" s="1"/>
  <c r="E98" i="1"/>
  <c r="G97" i="1"/>
  <c r="G96" i="1"/>
  <c r="G95" i="1"/>
  <c r="G94" i="1"/>
  <c r="G93" i="1"/>
  <c r="G92" i="1"/>
  <c r="G91" i="1"/>
  <c r="F90" i="1"/>
  <c r="E90" i="1"/>
  <c r="G90" i="1" s="1"/>
  <c r="G89" i="1"/>
  <c r="G88" i="1"/>
  <c r="G87" i="1"/>
  <c r="G86" i="1"/>
  <c r="G85" i="1"/>
  <c r="F85" i="1"/>
  <c r="E85" i="1"/>
  <c r="G84" i="1"/>
  <c r="G83" i="1"/>
  <c r="G82" i="1"/>
  <c r="G81" i="1"/>
  <c r="F80" i="1"/>
  <c r="E79" i="1"/>
  <c r="G78" i="1"/>
  <c r="G77" i="1"/>
  <c r="F76" i="1"/>
  <c r="F75" i="1" s="1"/>
  <c r="G75" i="1"/>
  <c r="E75" i="1"/>
  <c r="F74" i="1"/>
  <c r="G74" i="1" s="1"/>
  <c r="F73" i="1"/>
  <c r="G73" i="1" s="1"/>
  <c r="F72" i="1"/>
  <c r="G72" i="1" s="1"/>
  <c r="E72" i="1"/>
  <c r="K63" i="1"/>
  <c r="K61" i="1"/>
  <c r="K58" i="1"/>
  <c r="K59" i="1" s="1"/>
  <c r="K55" i="1"/>
  <c r="I50" i="1"/>
  <c r="G49" i="1"/>
  <c r="G48" i="1"/>
  <c r="F47" i="1"/>
  <c r="E47" i="1"/>
  <c r="G47" i="1" s="1"/>
  <c r="G46" i="1"/>
  <c r="F45" i="1"/>
  <c r="E45" i="1"/>
  <c r="G45" i="1" s="1"/>
  <c r="G44" i="1"/>
  <c r="G43" i="1"/>
  <c r="F42" i="1"/>
  <c r="G42" i="1" s="1"/>
  <c r="E42" i="1"/>
  <c r="G41" i="1"/>
  <c r="G40" i="1"/>
  <c r="G39" i="1"/>
  <c r="G38" i="1"/>
  <c r="G37" i="1"/>
  <c r="G36" i="1"/>
  <c r="G35" i="1"/>
  <c r="F34" i="1"/>
  <c r="E34" i="1"/>
  <c r="G34" i="1" s="1"/>
  <c r="G33" i="1"/>
  <c r="G32" i="1"/>
  <c r="G31" i="1"/>
  <c r="G30" i="1"/>
  <c r="G29" i="1"/>
  <c r="F29" i="1"/>
  <c r="E29" i="1"/>
  <c r="G28" i="1"/>
  <c r="G27" i="1"/>
  <c r="G26" i="1"/>
  <c r="G25" i="1"/>
  <c r="G24" i="1"/>
  <c r="G23" i="1" s="1"/>
  <c r="F24" i="1"/>
  <c r="F23" i="1" s="1"/>
  <c r="E24" i="1"/>
  <c r="E23" i="1"/>
  <c r="G22" i="1"/>
  <c r="G21" i="1"/>
  <c r="G20" i="1"/>
  <c r="G19" i="1" s="1"/>
  <c r="F20" i="1"/>
  <c r="F19" i="1" s="1"/>
  <c r="E20" i="1"/>
  <c r="E19" i="1"/>
  <c r="G18" i="1"/>
  <c r="F18" i="1"/>
  <c r="E18" i="1"/>
  <c r="G17" i="1"/>
  <c r="G16" i="1" s="1"/>
  <c r="F17" i="1"/>
  <c r="E17" i="1"/>
  <c r="E16" i="1" s="1"/>
  <c r="E50" i="1" s="1"/>
  <c r="F16" i="1"/>
  <c r="E51" i="1" l="1"/>
  <c r="E52" i="1"/>
  <c r="F20" i="2"/>
  <c r="D20" i="2" s="1"/>
  <c r="M14" i="2"/>
  <c r="M16" i="2" s="1"/>
  <c r="M18" i="2" s="1"/>
  <c r="F14" i="2"/>
  <c r="D14" i="2" s="1"/>
  <c r="O13" i="2"/>
  <c r="M9" i="3"/>
  <c r="L9" i="3"/>
  <c r="N9" i="3" s="1"/>
  <c r="Q13" i="3"/>
  <c r="S13" i="3" s="1"/>
  <c r="G79" i="1"/>
  <c r="F17" i="2"/>
  <c r="D17" i="2" s="1"/>
  <c r="I37" i="3"/>
  <c r="P9" i="3"/>
  <c r="R9" i="3" s="1"/>
  <c r="R37" i="3" s="1"/>
  <c r="Q21" i="3"/>
  <c r="S21" i="3" s="1"/>
  <c r="G50" i="1"/>
  <c r="M55" i="1"/>
  <c r="M57" i="1" s="1"/>
  <c r="M59" i="1" s="1"/>
  <c r="F79" i="1"/>
  <c r="G80" i="1"/>
  <c r="Q10" i="3"/>
  <c r="S10" i="3" s="1"/>
  <c r="Q25" i="3"/>
  <c r="S25" i="3" s="1"/>
  <c r="F50" i="1"/>
  <c r="F61" i="2"/>
  <c r="M13" i="3"/>
  <c r="M37" i="3" s="1"/>
  <c r="P13" i="3"/>
  <c r="R13" i="3" s="1"/>
  <c r="L13" i="3"/>
  <c r="N13" i="3" s="1"/>
  <c r="Q29" i="3"/>
  <c r="S29" i="3" s="1"/>
  <c r="Q14" i="3"/>
  <c r="S14" i="3" s="1"/>
  <c r="G76" i="1"/>
  <c r="L7" i="3"/>
  <c r="N7" i="3" s="1"/>
  <c r="Q7" i="3"/>
  <c r="S7" i="3" s="1"/>
  <c r="P10" i="3"/>
  <c r="R10" i="3" s="1"/>
  <c r="L11" i="3"/>
  <c r="N11" i="3" s="1"/>
  <c r="Q11" i="3"/>
  <c r="S11" i="3" s="1"/>
  <c r="P14" i="3"/>
  <c r="R14" i="3" s="1"/>
  <c r="L15" i="3"/>
  <c r="N15" i="3" s="1"/>
  <c r="N37" i="3" s="1"/>
  <c r="P18" i="3"/>
  <c r="R18" i="3" s="1"/>
  <c r="L19" i="3"/>
  <c r="N19" i="3" s="1"/>
  <c r="Q19" i="3"/>
  <c r="S19" i="3" s="1"/>
  <c r="P22" i="3"/>
  <c r="R22" i="3" s="1"/>
  <c r="L23" i="3"/>
  <c r="N23" i="3" s="1"/>
  <c r="Q23" i="3"/>
  <c r="S23" i="3" s="1"/>
  <c r="P26" i="3"/>
  <c r="R26" i="3" s="1"/>
  <c r="L27" i="3"/>
  <c r="N27" i="3" s="1"/>
  <c r="Q27" i="3"/>
  <c r="S27" i="3" s="1"/>
  <c r="P30" i="3"/>
  <c r="R30" i="3" s="1"/>
  <c r="L31" i="3"/>
  <c r="N31" i="3" s="1"/>
  <c r="P34" i="3"/>
  <c r="R34" i="3" s="1"/>
  <c r="L35" i="3"/>
  <c r="N35" i="3" s="1"/>
  <c r="Q35" i="3"/>
  <c r="S35" i="3" s="1"/>
  <c r="M15" i="3"/>
  <c r="I16" i="3"/>
  <c r="P17" i="3"/>
  <c r="R17" i="3" s="1"/>
  <c r="L18" i="3"/>
  <c r="N18" i="3" s="1"/>
  <c r="M19" i="3"/>
  <c r="I20" i="3"/>
  <c r="P21" i="3"/>
  <c r="R21" i="3" s="1"/>
  <c r="L22" i="3"/>
  <c r="N22" i="3" s="1"/>
  <c r="M23" i="3"/>
  <c r="I24" i="3"/>
  <c r="P25" i="3"/>
  <c r="R25" i="3" s="1"/>
  <c r="L26" i="3"/>
  <c r="N26" i="3" s="1"/>
  <c r="M27" i="3"/>
  <c r="I28" i="3"/>
  <c r="P29" i="3"/>
  <c r="R29" i="3" s="1"/>
  <c r="L30" i="3"/>
  <c r="N30" i="3" s="1"/>
  <c r="M31" i="3"/>
  <c r="I32" i="3"/>
  <c r="P33" i="3"/>
  <c r="R33" i="3" s="1"/>
  <c r="L34" i="3"/>
  <c r="N34" i="3" s="1"/>
  <c r="M35" i="3"/>
  <c r="I36" i="3"/>
  <c r="P36" i="3"/>
  <c r="R36" i="3" s="1"/>
  <c r="S37" i="3" l="1"/>
  <c r="Q18" i="3"/>
  <c r="S18" i="3" s="1"/>
  <c r="Q31" i="3"/>
  <c r="S31" i="3" s="1"/>
  <c r="Q15" i="3"/>
  <c r="S15" i="3" s="1"/>
  <c r="F62" i="2"/>
  <c r="G61" i="2"/>
  <c r="Q30" i="3"/>
  <c r="S30" i="3" s="1"/>
  <c r="F51" i="1"/>
  <c r="F52" i="1" s="1"/>
  <c r="F61" i="1"/>
  <c r="D61" i="1" s="1"/>
  <c r="F64" i="1"/>
  <c r="D64" i="1" s="1"/>
  <c r="G51" i="1"/>
  <c r="G52" i="1" s="1"/>
  <c r="D11" i="2"/>
  <c r="G11" i="2"/>
  <c r="Q26" i="3"/>
  <c r="S26" i="3" s="1"/>
  <c r="Q22" i="3"/>
  <c r="S22" i="3" s="1"/>
  <c r="Q34" i="3"/>
  <c r="S34" i="3" s="1"/>
  <c r="Q9" i="3"/>
  <c r="S9" i="3" s="1"/>
  <c r="F58" i="1"/>
  <c r="D58" i="1" s="1"/>
  <c r="D55" i="1" l="1"/>
  <c r="G55" i="1"/>
  <c r="G62" i="2"/>
  <c r="F63" i="2"/>
  <c r="F64" i="2" l="1"/>
  <c r="G64" i="2" s="1"/>
  <c r="G63" i="2"/>
  <c r="F65" i="2"/>
  <c r="G65" i="2" s="1"/>
  <c r="F107" i="1"/>
  <c r="G107" i="1" s="1"/>
  <c r="E108" i="1"/>
  <c r="E112" i="1" l="1"/>
  <c r="F122" i="1"/>
  <c r="D122" i="1"/>
  <c r="E109" i="1"/>
</calcChain>
</file>

<file path=xl/comments1.xml><?xml version="1.0" encoding="utf-8"?>
<comments xmlns="http://schemas.openxmlformats.org/spreadsheetml/2006/main">
  <authors>
    <author/>
  </authors>
  <commentList>
    <comment ref="M5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Adi:
</t>
        </r>
        <r>
          <rPr>
            <sz val="9"/>
            <color rgb="FF000000"/>
            <rFont val="Segoe UI"/>
            <family val="2"/>
            <charset val="1"/>
          </rPr>
          <t>Total 2</t>
        </r>
      </text>
    </comment>
    <comment ref="M5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Adi:
</t>
        </r>
        <r>
          <rPr>
            <sz val="9"/>
            <color rgb="FF000000"/>
            <rFont val="Segoe UI"/>
            <family val="2"/>
            <charset val="1"/>
          </rPr>
          <t xml:space="preserve">Total cu indirecte
</t>
        </r>
      </text>
    </comment>
    <comment ref="D5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15 din Buletinul Statistic de Prețuri - aprilie 2022
</t>
        </r>
      </text>
    </comment>
    <comment ref="D6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>Tabel 15 din Buletinul Statistic de Prețuri - dec. 2021</t>
        </r>
      </text>
    </comment>
    <comment ref="D6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aprilie 2022
</t>
        </r>
      </text>
    </comment>
    <comment ref="D6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dec. 2021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15 din Buletinul Statistic de Prețuri - aprilie 2022
</t>
        </r>
      </text>
    </comment>
    <comment ref="D1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>Tabel 15 din Buletinul Statistic de Prețuri - dec. 2021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aprilie 2022
</t>
        </r>
      </text>
    </comment>
    <comment ref="D1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dec. 2021
</t>
        </r>
      </text>
    </comment>
  </commentList>
</comments>
</file>

<file path=xl/sharedStrings.xml><?xml version="1.0" encoding="utf-8"?>
<sst xmlns="http://schemas.openxmlformats.org/spreadsheetml/2006/main" count="330" uniqueCount="233">
  <si>
    <t>BENEFICIAR:</t>
  </si>
  <si>
    <t>Anexa 1.2</t>
  </si>
  <si>
    <t>OBIECTIV</t>
  </si>
  <si>
    <t>Modernizarea căii de tramvai (în cale proprie) de pe Calea Severinului, în zona industrială Cernele de Sus – Faza 1 și Modernizarea căii de tramvai (în cale proprie) de pe Calea Severinului, în zona industrială Cernele de Sus – Faza 2</t>
  </si>
  <si>
    <t>Beneficiar:</t>
  </si>
  <si>
    <t>PRIMARIA MUNICIPIULUI CRAIOVA</t>
  </si>
  <si>
    <t>Proiectant:</t>
  </si>
  <si>
    <t>URBAN PROIECT GRUP SRL</t>
  </si>
  <si>
    <t>Executant:</t>
  </si>
  <si>
    <t>URBAN PROFILE GRELE SRL</t>
  </si>
  <si>
    <t>CALCUL AJUSTARE PREȚURI LA SITUAȚIA DE LUCRĂRI NR. 1  -  IUNIE 2022</t>
  </si>
  <si>
    <t>BORDEROU CENTRALIZATOR RESURSE FOLOSITE LA CALCULUL AJUSTĂRII PREȚURILOR</t>
  </si>
  <si>
    <t>Nr. crt.</t>
  </si>
  <si>
    <t xml:space="preserve">Obiect </t>
  </si>
  <si>
    <t>Categoria - F3</t>
  </si>
  <si>
    <t xml:space="preserve">VALORI </t>
  </si>
  <si>
    <t>Materiale            (C6)</t>
  </si>
  <si>
    <t>Manoperă          (C7)</t>
  </si>
  <si>
    <t>Utilaje                     (C8)</t>
  </si>
  <si>
    <t>Contractat</t>
  </si>
  <si>
    <t xml:space="preserve"> 0 Organizare de santier</t>
  </si>
  <si>
    <t>1 Lucrari de constructii si instalatii</t>
  </si>
  <si>
    <t xml:space="preserve"> 2 Cheltuieli conexe organizarii</t>
  </si>
  <si>
    <t>1 Retea fir contact si fider alimentare</t>
  </si>
  <si>
    <t>2.1.1 Demontare linie aeriana de contact</t>
  </si>
  <si>
    <t>2.1.2. Montare linie aeriana de contact</t>
  </si>
  <si>
    <t>2.1.3 Cabluri de alimentare</t>
  </si>
  <si>
    <t>2.1 Linie de tramvai si aparate de cale</t>
  </si>
  <si>
    <t>2.1.1  Demontare cale de rulare tramvai</t>
  </si>
  <si>
    <t xml:space="preserve"> 2.1.2 Linie de tramvai si aparate de cale</t>
  </si>
  <si>
    <t>2.1.3 Aparate de cale</t>
  </si>
  <si>
    <t>2.1.3M. Montaj echipamente pentru aparate de cale</t>
  </si>
  <si>
    <t>Procurare</t>
  </si>
  <si>
    <t>2.2 Sistem de drenaj ape pluviale la linia de tramvai</t>
  </si>
  <si>
    <t xml:space="preserve"> 2.2.1 Drenaj ape pluviale din calea de rulare</t>
  </si>
  <si>
    <t>2.2.2 Drenaj ape pluviale din macazuri si perechi cutii ungere</t>
  </si>
  <si>
    <t>2.2.M Montare echipamente pentru sistemul de drenaj</t>
  </si>
  <si>
    <t>2.3 Amenajari la linia de tramvai</t>
  </si>
  <si>
    <t>2.3.1 Demontare statii tramvai existente</t>
  </si>
  <si>
    <t>2.3.2 Statii de tramvai si amenjari trotuare noi de acces</t>
  </si>
  <si>
    <t xml:space="preserve"> 2.3.3 Amenajari trotuare existente/noi</t>
  </si>
  <si>
    <t>2.3.4 Amenajare bucla de intoarcere a tramvaiului</t>
  </si>
  <si>
    <t xml:space="preserve"> 2.3.5 Amenajare rigola</t>
  </si>
  <si>
    <t>2.3M Montare mobilier urban</t>
  </si>
  <si>
    <t>Dotări</t>
  </si>
  <si>
    <t xml:space="preserve"> 2.4 Canalizatii electrice</t>
  </si>
  <si>
    <t>2.4.1 Infrastructura retea multifunctionala</t>
  </si>
  <si>
    <t>2.4.2 Infrastructura retea pentru automatizarea macazurilor</t>
  </si>
  <si>
    <t xml:space="preserve"> 21 Protejare subtraversari retele de apa si canalizare</t>
  </si>
  <si>
    <t>2.1.1 Protejare retele apa si canalizare /ampriza caii</t>
  </si>
  <si>
    <t>20 Cale de rulare tramv/Utilitati</t>
  </si>
  <si>
    <t>2.01 Utilitati sanitare</t>
  </si>
  <si>
    <t>TOTAL FARA TVA</t>
  </si>
  <si>
    <t>TVA</t>
  </si>
  <si>
    <t>TOTAL CU TVA</t>
  </si>
  <si>
    <t>CALCULUL COEFICIENTULUI DE AJUSTARE CU FORMULA POLINOMIALĂ</t>
  </si>
  <si>
    <t>verificare</t>
  </si>
  <si>
    <t>Formula :</t>
  </si>
  <si>
    <t>An=av+m*Mn/Mo+f*Fn/Fo+e*En/Eo=</t>
  </si>
  <si>
    <t>Verificare formulă:</t>
  </si>
  <si>
    <t>av+m+f+e=</t>
  </si>
  <si>
    <t>,</t>
  </si>
  <si>
    <t>av - avans =</t>
  </si>
  <si>
    <t>m- ponderea materialelor =</t>
  </si>
  <si>
    <t>m=C6/(C6+C7+C8)=</t>
  </si>
  <si>
    <t>Mn - indice mai 2022 =</t>
  </si>
  <si>
    <t>TOTAL</t>
  </si>
  <si>
    <t>Mo - indice decembrie 2021 =</t>
  </si>
  <si>
    <t>f - ponderea manoperă =</t>
  </si>
  <si>
    <t>f=C7/(C6+C7+C8)=</t>
  </si>
  <si>
    <t>Fn - indice mai 2022=</t>
  </si>
  <si>
    <t>Fo - indice decembrie 2021=</t>
  </si>
  <si>
    <t>e - pondere utilaj =</t>
  </si>
  <si>
    <t>e=C8/(C6+C7+C8)=</t>
  </si>
  <si>
    <t>En - indice mai 2022 =</t>
  </si>
  <si>
    <t>Eo - indice decembrie 2021=</t>
  </si>
  <si>
    <t>CALCULUL VALORII CU CARE SE AJUSTEAZĂ PREȚUL SITUAȚIEI DE LUCRĂRI</t>
  </si>
  <si>
    <t>VALOARE REALIZATĂ ÎN LUNĂ (fără TVA)</t>
  </si>
  <si>
    <t>VALOAREA PLĂȚII CONFORM CONTRACT (Vpl)</t>
  </si>
  <si>
    <t>TOTAL ACTUALIZAT</t>
  </si>
  <si>
    <t>VALOARE ACTUALIZARE ÎN LUNĂ (Sr)</t>
  </si>
  <si>
    <t>VALOAREA ACTUALIZATĂ A PLĂȚII (Vapl)</t>
  </si>
  <si>
    <r>
      <rPr>
        <b/>
        <sz val="14"/>
        <color rgb="FF000000"/>
        <rFont val="Calibri"/>
        <family val="2"/>
        <charset val="1"/>
      </rPr>
      <t>Suma aferentă utilizării rezervei de implementare S</t>
    </r>
    <r>
      <rPr>
        <b/>
        <vertAlign val="subscript"/>
        <sz val="14"/>
        <color rgb="FF000000"/>
        <rFont val="Calibri"/>
        <family val="2"/>
        <charset val="1"/>
      </rPr>
      <t>R</t>
    </r>
  </si>
  <si>
    <r>
      <rPr>
        <b/>
        <sz val="11"/>
        <color rgb="FF000000"/>
        <rFont val="Calibri"/>
        <family val="2"/>
        <charset val="1"/>
      </rPr>
      <t>S</t>
    </r>
    <r>
      <rPr>
        <b/>
        <vertAlign val="subscript"/>
        <sz val="11"/>
        <color rgb="FF000000"/>
        <rFont val="Calibri"/>
        <family val="2"/>
        <charset val="1"/>
      </rPr>
      <t>R</t>
    </r>
    <r>
      <rPr>
        <b/>
        <sz val="11"/>
        <color rgb="FF000000"/>
        <rFont val="Calibri"/>
        <family val="2"/>
        <charset val="1"/>
      </rPr>
      <t>=V</t>
    </r>
    <r>
      <rPr>
        <b/>
        <vertAlign val="subscript"/>
        <sz val="11"/>
        <color rgb="FF000000"/>
        <rFont val="Calibri"/>
        <family val="2"/>
        <charset val="1"/>
      </rPr>
      <t>APL</t>
    </r>
    <r>
      <rPr>
        <b/>
        <sz val="11"/>
        <color rgb="FF000000"/>
        <rFont val="Calibri"/>
        <family val="2"/>
        <charset val="1"/>
      </rPr>
      <t>-V</t>
    </r>
    <r>
      <rPr>
        <b/>
        <vertAlign val="subscript"/>
        <sz val="11"/>
        <color rgb="FF000000"/>
        <rFont val="Calibri"/>
        <family val="2"/>
        <charset val="1"/>
      </rPr>
      <t>PL</t>
    </r>
    <r>
      <rPr>
        <b/>
        <sz val="11"/>
        <color rgb="FF000000"/>
        <rFont val="Calibri"/>
        <family val="2"/>
        <charset val="1"/>
      </rPr>
      <t>=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</si>
  <si>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APL</t>
    </r>
    <r>
      <rPr>
        <sz val="11"/>
        <color rgb="FF000000"/>
        <rFont val="Calibri"/>
        <family val="2"/>
        <charset val="1"/>
      </rPr>
      <t>-Valoarea actualizată a plății la luna iunie 2022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</si>
  <si>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AP</t>
    </r>
    <r>
      <rPr>
        <sz val="11"/>
        <color rgb="FF000000"/>
        <rFont val="Calibri"/>
        <family val="2"/>
        <charset val="1"/>
      </rPr>
      <t>-Valoarea plății conform contract la luna iunie 2022</t>
    </r>
  </si>
  <si>
    <t>Executant</t>
  </si>
  <si>
    <t>SUPERVIZOR</t>
  </si>
  <si>
    <t>Urban Profile Grele S.R.L.</t>
  </si>
  <si>
    <t>ASOCIEREA SC SEPTEMBRIE CONSULTING SRL – SC GXG ENGINEERING SRL</t>
  </si>
  <si>
    <t>ing. Stancu  Relu</t>
  </si>
  <si>
    <t xml:space="preserve"> CENTRALIZATOR AJUSTARE PREȚURI</t>
  </si>
  <si>
    <t xml:space="preserve">SITUAȚIA DE LUCRĂRI NR. 1  - MAI - IUNIE 2022 </t>
  </si>
  <si>
    <t>av=</t>
  </si>
  <si>
    <t>m=</t>
  </si>
  <si>
    <t>C6=19248,11</t>
  </si>
  <si>
    <t>C6</t>
  </si>
  <si>
    <t>Mn=</t>
  </si>
  <si>
    <t>Mo=</t>
  </si>
  <si>
    <t>f=</t>
  </si>
  <si>
    <t>C7=122101,05</t>
  </si>
  <si>
    <t>C7</t>
  </si>
  <si>
    <t>Fn=</t>
  </si>
  <si>
    <t>Fo=</t>
  </si>
  <si>
    <t>e=</t>
  </si>
  <si>
    <t>C8=152930,86</t>
  </si>
  <si>
    <t>C8</t>
  </si>
  <si>
    <t>En=</t>
  </si>
  <si>
    <t>Eo=</t>
  </si>
  <si>
    <t>C9</t>
  </si>
  <si>
    <t>VALORI REALIZATE (fără TVA)</t>
  </si>
  <si>
    <t>Anterior</t>
  </si>
  <si>
    <t>În luna curentă</t>
  </si>
  <si>
    <t>Cumulat</t>
  </si>
  <si>
    <t>TOTAL CONFORM CONTRACT</t>
  </si>
  <si>
    <t>VALOARE ACTUALIZARE</t>
  </si>
  <si>
    <t>TVA ACTUALIZARE</t>
  </si>
  <si>
    <t>TOTAL CU ACTUALIZARE</t>
  </si>
  <si>
    <t>Modificarea denumirii, elementelor de identificare și valorii unor bunuri ce aparțin domeniului privat al Municipiului Craiova</t>
  </si>
  <si>
    <t>Denumire/ Elemente de identificare/ Situație juridică</t>
  </si>
  <si>
    <t>Autobuze electrice si Statii de incarcare</t>
  </si>
  <si>
    <t>Ajustare</t>
  </si>
  <si>
    <t>TOTAL Autobuze electrice si Statii de incarcare inclusiv ajustare</t>
  </si>
  <si>
    <t>Denumire</t>
  </si>
  <si>
    <t>Elemente de identificare</t>
  </si>
  <si>
    <t>Factura / PV recepție</t>
  </si>
  <si>
    <t>Buc</t>
  </si>
  <si>
    <t>Pret unitar
(lei fara TVA)</t>
  </si>
  <si>
    <t>Pret unitar
(lei inclusiv TVA)</t>
  </si>
  <si>
    <t>Valoare
(lei fara TVA)</t>
  </si>
  <si>
    <t>Valoare
(lei inclusiv TVA)</t>
  </si>
  <si>
    <t>Ajustare unitara
(lei fara TVA)</t>
  </si>
  <si>
    <t>Ajustare unitara
(lei inclusiv TVA)</t>
  </si>
  <si>
    <t>Valoare ajustare
(lei fara TVA)</t>
  </si>
  <si>
    <t>Valoare ajustare
(lei inclusiv TVA)</t>
  </si>
  <si>
    <t>Valoare totala inclusiv ajustare
(lei fara TVA)</t>
  </si>
  <si>
    <t>Valoare totala inclusiv ajustare
(lei inclusiv TVA)</t>
  </si>
  <si>
    <t>Statii de incarcare electrica lenta
Ajustare solicitata pentru 28 buc</t>
  </si>
  <si>
    <t xml:space="preserve">Statii de incarcare electrica lenta -  30 buc. </t>
  </si>
  <si>
    <t>FF BMC 1985/20.06.2023 / PV receptie cantitativa 101756/22.03.2023 / PV receptie calitativa 212111/20.06.2023 / FF BMC 2433/14.12.2023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</si>
  <si>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01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</si>
  <si>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01. Serie șasiu L66CBF8K5N1000601; Serie motor M222120051</t>
    </r>
  </si>
  <si>
    <t>FF BMC 1981/14.06.2023 / PV receptie cantitativa 190431/31.05.2023 / PV receptie calitativa 195385/07.06.2023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</si>
  <si>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02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</si>
  <si>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02. Serie șasiu L66CBF8K8N1000608; Serie motor M222120027</t>
    </r>
  </si>
  <si>
    <t>FF BMC 2019/17.07.2023 / PV receptie cantitativa 242375/14.07.2023 / PV receptie calitativa 242403/14.07.2023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</si>
  <si>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03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</si>
  <si>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03. Serie șasiu L66CBF8K6N1000610; Serie motor M222120052</t>
    </r>
  </si>
  <si>
    <t>FF BMC 2020/17.07.2023 / PV receptie cantitativa 242377/14.07.2023 / PV receptie calitativa 242405/14.07.2023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</si>
  <si>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04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</si>
  <si>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04. Serie șasiu L66CBF8KXN1000612; Serie motor M222120055</t>
    </r>
  </si>
  <si>
    <t>FF BMC 2021/17.07.2023 / PV receptie cantitativa 242382/14.07.2023 / PV receptie calitativa 242408/14.07.2023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</si>
  <si>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05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</si>
  <si>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05. Serie șasiu L66CBF8K1N1000613; Serie motor M222120060</t>
    </r>
  </si>
  <si>
    <t>FF BMC 2022/17.07.2023 / PV receptie cantitativa 242385/14.07.2023 / PV receptie calitativa 242410/14.10.2023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</si>
  <si>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06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</si>
  <si>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06. Serie șasiu L66CBF8K7N1000616; Serie motor M222120012</t>
    </r>
  </si>
  <si>
    <t>FF BMC 2023/17.07.2023 / PV receptie cantitativa 242387/14.07.2023 / PV receptie calitativa 242411/14.07.2023 / FF BMC 2432/14.12.2023</t>
  </si>
  <si>
    <r>
      <rPr>
        <sz val="12"/>
        <rFont val="Calibri"/>
        <family val="2"/>
        <charset val="1"/>
      </rPr>
      <t>Autobuz electric GRANTON tip</t>
    </r>
    <r>
      <rPr>
        <sz val="12"/>
        <rFont val="Times New Roman"/>
        <family val="1"/>
        <charset val="1"/>
      </rPr>
      <t xml:space="preserve"> GTZ 6129BEVR</t>
    </r>
    <r>
      <rPr>
        <sz val="12"/>
        <rFont val="Calibri"/>
        <family val="2"/>
        <charset val="1"/>
      </rPr>
      <t xml:space="preserve"> – nr. 07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</si>
  <si>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07. Serie șasiu L66CBF8K9N1000617; Serie motor M222120023</t>
    </r>
  </si>
  <si>
    <t>FF BMC 2024/17.07.2023 / PV receptie cantitativa 242389/14.07.2023 / PV receptie calitativa 242413/14.07.2023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</si>
  <si>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08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</si>
  <si>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08. Serie șasiu L66CBF8K2N1000619; Serie motor M222120053</t>
    </r>
  </si>
  <si>
    <t>FF BMC 2025/17.07.2023 / PV receptie cantitativa 242390/14.07.2023 / PV receptie calitativa 242414/14.07.2023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</si>
  <si>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09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</si>
  <si>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09. Serie șasiu L66CBF8K0N1000621; Serie motor M222120058</t>
    </r>
  </si>
  <si>
    <t>FF BMC 2026/17.07.2023 / PV receptie cantitativa 242392/14.07.2023 / PV receptie calitativa 242416/14.07.2023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</si>
  <si>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10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</si>
  <si>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10. Serie șasiu L66CBF8K8N1000625; Serie motor M222120063</t>
    </r>
  </si>
  <si>
    <t>FF BMC 2027/17.07.2023 / PV receptie cantitativa 242394/14.07.2023 / PV receptie calitativa 242418/14.07.2023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</si>
  <si>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11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</si>
  <si>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11. Serie șasiu L66CBF8KXN1000626; Serie motor M222120061</t>
    </r>
  </si>
  <si>
    <t>FF BMC 2028/17.07.2023 / PV receptie cantitativa 242397/14.07.2023 / PV receptie calitativa 242420/14.07.2023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</si>
  <si>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12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</si>
  <si>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12. Serie șasiu L66CBF8K0N1000604; Serie motor M222120050</t>
    </r>
  </si>
  <si>
    <t>FF BMC 2029/18.07.2023 / PV receptie cantitativa 243948/17.07.2023 / PV receptie calitativa 243956/17.07.2023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</si>
  <si>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13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</si>
  <si>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13. Serie șasiu L66CBF8K2N1000605; Serie motor M222120057</t>
    </r>
  </si>
  <si>
    <t>FF BMC 2030/18.07.2023 / PV receptie cantitativa 243950/17.07.2023 / PV receptie calitativa 243958/17.07.2023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</si>
  <si>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14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</si>
  <si>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14. Serie șasiu L66CBF8K6N1000607; Serie motor M222120014</t>
    </r>
  </si>
  <si>
    <t>FF BMC 2031/18.07.2023 / PV receptie cantitativa 243954/17.07.2023 / PV receptie calitativa 243961/17.07.2023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</si>
  <si>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15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</si>
  <si>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15. Serie șasiu L66CBF8K0N1000618; Serie motor M222120010</t>
    </r>
  </si>
  <si>
    <t>FF BMC 2032/18.07.2023 / PV receptie cantitativa 243964/17.07.2023 / PV receptie calitativa 244046/17.07.2023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</si>
  <si>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16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</si>
  <si>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16. Serie șasiu L66CBF8K2N1000622; Serie motor M222120028</t>
    </r>
  </si>
  <si>
    <t>FF BMC 2033/18.07.2023 / PV receptie cantitativa 243967/17.07.2023 / PV receptie calitativa 244050/17.07.2023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</si>
  <si>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17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</si>
  <si>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17. Serie șasiu L66CBF8K4N1000623; Serie motor M222120009</t>
    </r>
  </si>
  <si>
    <t>FF BMC 2034/18.07.2023 / PV receptie cantitativa 243973/17.07.2023 / PV receptie calitativa 244051/17.07.2023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</si>
  <si>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18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</si>
  <si>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18. Serie șasiu L66CBF8K1N1000627; Serie motor M222120059</t>
    </r>
  </si>
  <si>
    <t>FF BMC 2035/18.07.2023 / PV receptie cantitativa 243979/17.07.2023 / PV receptie calitativa 244052/17.07.2023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</si>
  <si>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19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</si>
  <si>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19. Serie șasiu L66CBF8K5N1000629; Serie motor M222120064</t>
    </r>
  </si>
  <si>
    <t>FF BMC 2036/18.07.2023 / PV receptie cantitativa 243983/17.07.2023 / PV receptie calitativa 244053/17.07.2023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</si>
  <si>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20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</si>
  <si>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20. Serie șasiu L66CBF8K1N1000630; Serie motor M222120065</t>
    </r>
  </si>
  <si>
    <t>FF BMC 2037/18.07.2023 / PV receptie cantitativa 243987/17.07.2023 / PV receptie calitativa 244054/17.07.2023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</si>
  <si>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21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</si>
  <si>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21. Serie șasiu L66CBF8K9N1000620; Serie motor M222120013</t>
    </r>
  </si>
  <si>
    <t>FF BMC 2042/20.07.2023 / PV receptie cantitativa 245534/18.07.2023 / PV receptie calitativa 245540/18.07.2023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</si>
  <si>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22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</si>
  <si>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22. Serie șasiu L66CBF8K6N1000624; Serie motor M222120054</t>
    </r>
  </si>
  <si>
    <t>FF BMC 2043/20.07.2023 / PV receptie cantitativa 245538/18.07.2023 / PV receptie calitativa 245543/18.07.2023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</si>
  <si>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23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</si>
  <si>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23. Serie șasiu L66CBF8K7N1000602; Serie motor M222120066</t>
    </r>
  </si>
  <si>
    <t>FF BMC 2059/21.07.2023 / PV receptie cantitativa 249986/21.07.2023 / PV receptie calitativa 249995/21.07.2023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</si>
  <si>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24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</si>
  <si>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24. Serie șasiu L66CBF8K9N1000603; Serie motor M222120026</t>
    </r>
  </si>
  <si>
    <t>FF BMC 2060/21.07.2023 / PV receptie cantitativa 249987/21.07.2023 / PV receptie calitativa 250004/21.07.2023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</si>
  <si>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25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</si>
  <si>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25. Serie șasiu L66CBF8K4N1000606; Serie motor M222120011</t>
    </r>
  </si>
  <si>
    <t>FF BMC 2061/21.07.2023 / PV receptie cantitativa 249988/21.07.2023 / PV receptie calitativa 250005/21.07.2023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</si>
  <si>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26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</si>
  <si>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26. Serie șasiu L66CBF8KXN1000609; Serie motor M222120062</t>
    </r>
  </si>
  <si>
    <t>FF BMC 2062/21.07.2023 / PV receptie cantitativa 249989/21.07.2023 / PV receptie calitativa 250006/21.07.2023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</si>
  <si>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27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</si>
  <si>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27. Serie șasiu L66CBF8K8N1000611; Serie motor M222120025</t>
    </r>
  </si>
  <si>
    <t>FF BMC 2063/21.07.2023 / PV receptie cantitativa 249990/21.07.2023 / PV receptie calitativa 250008/21.07.2023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</si>
  <si>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28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</si>
  <si>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28. Serie șasiu L66CBF8K3N1000614; Serie motor M222120024</t>
    </r>
  </si>
  <si>
    <t>FF BMC 2064/21.07.2023 / PV receptie cantitativa 249991/21.07.2023 / PV receptie calitativa 250009/21.07.2023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</si>
  <si>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29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</si>
  <si>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29. Serie șasiu L66CBF8K5N1000615; Serie motor M222120049</t>
    </r>
  </si>
  <si>
    <t>FF BMC 2065/21.07.2023 / PV receptie cantitativa 249993/21.07.2023 / PV receptie calitativa 250010/21.07.2023 / FF BMC 2432/14.12.2023</t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</si>
  <si>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30</t>
    </r>
  </si>
  <si>
    <r>
      <rPr>
        <sz val="11"/>
        <rFont val="Calibri"/>
        <family val="2"/>
        <charset val="1"/>
      </rPr>
      <t>Autobuz electric GRANTON tip</t>
    </r>
    <r>
      <rPr>
        <sz val="11"/>
        <rFont val="Times New Roman"/>
        <family val="1"/>
        <charset val="1"/>
      </rPr>
      <t xml:space="preserve"> GTZ 6129BEVR</t>
    </r>
    <r>
      <rPr>
        <sz val="11"/>
        <rFont val="Calibri"/>
        <family val="2"/>
        <charset val="1"/>
      </rPr>
      <t xml:space="preserve"> – nr. 30. Serie șasiu L66CBF8K3N1000628; Serie motor M222120056</t>
    </r>
  </si>
  <si>
    <t>FF BMC 2066/21.07.2023 / PV receptie cantitativa 249994/21.07.2023 / PV receptie calitativa 250011/21.07.2023 / FF BMC 2432/14.12.2023</t>
  </si>
  <si>
    <r>
      <t>Anexa nr. 2 la Hotărârea nr.118/2024 (pag.1</t>
    </r>
    <r>
      <rPr>
        <b/>
        <sz val="12"/>
        <rFont val="Times New Roman"/>
        <family val="1"/>
      </rPr>
      <t>_2)</t>
    </r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</si>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</sst>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_(\$* #,##0.00_);_(\$* \(#,##0.00\);_(\$* \-??_);_(@_)"/>
    <numFmt numFmtId="166" formatCode="#,##0.000"/>
    <numFmt numFmtId="167" formatCode="#,##0.000%;;;"/>
    <numFmt numFmtId="168" formatCode="#,##0.00%;;;"/>
    <numFmt numFmtId="169" formatCode="0.0000"/>
    <numFmt numFmtId="170" formatCode="0.0"/>
    <numFmt numFmtId="171" formatCode="0.00000"/>
    <numFmt numFmtId="172" formatCode="#,##0.00&quot; lei&quot;"/>
  </numFmts>
  <fonts count="4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b/>
      <i/>
      <sz val="18"/>
      <color rgb="FF000000"/>
      <name val="Lucida Handwriting"/>
      <family val="4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8"/>
      <color rgb="FF000000"/>
      <name val="Courier New"/>
      <family val="3"/>
      <charset val="1"/>
    </font>
    <font>
      <b/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b/>
      <i/>
      <sz val="16"/>
      <color rgb="FF000000"/>
      <name val="Lucida Handwriting"/>
      <family val="4"/>
      <charset val="1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8"/>
      <color rgb="FF000000"/>
      <name val="Courier New"/>
      <family val="3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1"/>
    </font>
    <font>
      <b/>
      <sz val="12"/>
      <name val="Calibri"/>
      <family val="2"/>
      <charset val="238"/>
    </font>
    <font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vertAlign val="subscript"/>
      <sz val="14"/>
      <color rgb="FF000000"/>
      <name val="Calibri"/>
      <family val="2"/>
      <charset val="1"/>
    </font>
    <font>
      <b/>
      <vertAlign val="subscript"/>
      <sz val="11"/>
      <color rgb="FF0000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Garamond"/>
      <family val="1"/>
      <charset val="1"/>
    </font>
    <font>
      <sz val="11"/>
      <name val="Calibri"/>
      <family val="2"/>
      <charset val="1"/>
    </font>
    <font>
      <b/>
      <sz val="14"/>
      <color rgb="FF000000"/>
      <name val="Arial"/>
      <family val="2"/>
      <charset val="1"/>
    </font>
    <font>
      <sz val="9"/>
      <color rgb="FF000000"/>
      <name val="Segoe UI"/>
      <family val="2"/>
      <charset val="1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Times New Roman"/>
      <family val="1"/>
    </font>
    <font>
      <b/>
      <sz val="15"/>
      <color rgb="FF000000"/>
      <name val="Calibri"/>
      <family val="2"/>
      <charset val="1"/>
    </font>
    <font>
      <b/>
      <sz val="11"/>
      <name val="Calibri"/>
      <family val="2"/>
      <charset val="238"/>
    </font>
    <font>
      <sz val="11"/>
      <name val="Times New Roman"/>
      <family val="1"/>
      <charset val="1"/>
    </font>
    <font>
      <sz val="12"/>
      <name val="Calibri"/>
      <family val="2"/>
      <charset val="1"/>
    </font>
    <font>
      <sz val="12"/>
      <name val="Times New Roman"/>
      <family val="1"/>
      <charset val="1"/>
    </font>
    <font>
      <b/>
      <i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49" fontId="1" fillId="0" borderId="0" applyBorder="0" applyProtection="0">
      <alignment horizontal="left" vertical="center" wrapText="1"/>
    </xf>
    <xf numFmtId="164" fontId="2" fillId="0" borderId="0" applyBorder="0" applyProtection="0">
      <alignment vertical="center"/>
    </xf>
    <xf numFmtId="0" fontId="2" fillId="0" borderId="0" applyBorder="0" applyProtection="0">
      <alignment horizontal="center"/>
    </xf>
    <xf numFmtId="49" fontId="2" fillId="0" borderId="0" applyBorder="0" applyProtection="0">
      <alignment horizontal="left" vertical="center" wrapText="1"/>
    </xf>
    <xf numFmtId="165" fontId="3" fillId="0" borderId="0" applyBorder="0" applyProtection="0"/>
    <xf numFmtId="49" fontId="4" fillId="0" borderId="0" applyBorder="0" applyProtection="0">
      <alignment horizontal="left" vertical="center"/>
    </xf>
    <xf numFmtId="49" fontId="2" fillId="0" borderId="0" applyBorder="0" applyProtection="0">
      <alignment horizontal="left" vertical="center" wrapText="1"/>
    </xf>
    <xf numFmtId="49" fontId="5" fillId="0" borderId="0" applyBorder="0" applyProtection="0">
      <alignment horizontal="left" vertical="center" wrapText="1"/>
    </xf>
    <xf numFmtId="166" fontId="2" fillId="0" borderId="0" applyBorder="0" applyProtection="0"/>
    <xf numFmtId="166" fontId="6" fillId="0" borderId="0" applyBorder="0" applyProtection="0"/>
    <xf numFmtId="0" fontId="7" fillId="0" borderId="0"/>
    <xf numFmtId="0" fontId="8" fillId="0" borderId="0">
      <alignment vertical="top"/>
    </xf>
    <xf numFmtId="49" fontId="2" fillId="0" borderId="0" applyBorder="0" applyProtection="0">
      <alignment horizontal="center" vertical="center"/>
    </xf>
    <xf numFmtId="4" fontId="6" fillId="0" borderId="0" applyBorder="0" applyProtection="0"/>
    <xf numFmtId="4" fontId="2" fillId="0" borderId="0" applyBorder="0" applyProtection="0">
      <alignment horizontal="center" vertical="center"/>
    </xf>
    <xf numFmtId="4" fontId="6" fillId="0" borderId="0" applyBorder="0" applyProtection="0">
      <alignment vertical="center"/>
    </xf>
    <xf numFmtId="167" fontId="2" fillId="0" borderId="0" applyBorder="0" applyProtection="0">
      <alignment horizontal="right"/>
    </xf>
    <xf numFmtId="49" fontId="9" fillId="0" borderId="0" applyBorder="0" applyProtection="0">
      <alignment horizontal="left"/>
    </xf>
    <xf numFmtId="168" fontId="10" fillId="0" borderId="0" applyBorder="0" applyProtection="0"/>
    <xf numFmtId="168" fontId="11" fillId="0" borderId="0" applyBorder="0" applyProtection="0">
      <alignment horizontal="right" vertical="center"/>
    </xf>
    <xf numFmtId="49" fontId="2" fillId="0" borderId="0" applyBorder="0" applyProtection="0"/>
    <xf numFmtId="49" fontId="12" fillId="0" borderId="0" applyBorder="0" applyProtection="0">
      <alignment horizontal="center" vertical="center" wrapText="1"/>
    </xf>
    <xf numFmtId="164" fontId="6" fillId="0" borderId="0" applyBorder="0" applyProtection="0"/>
    <xf numFmtId="4" fontId="2" fillId="0" borderId="0" applyBorder="0" applyProtection="0">
      <alignment horizontal="right" vertical="center"/>
    </xf>
  </cellStyleXfs>
  <cellXfs count="179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6" fillId="0" borderId="0" xfId="12" applyFont="1" applyAlignment="1" applyProtection="1">
      <alignment vertical="top" wrapText="1"/>
    </xf>
    <xf numFmtId="0" fontId="17" fillId="0" borderId="0" xfId="0" applyFont="1" applyAlignment="1" applyProtection="1"/>
    <xf numFmtId="0" fontId="18" fillId="0" borderId="0" xfId="0" applyFont="1" applyAlignment="1" applyProtection="1"/>
    <xf numFmtId="49" fontId="14" fillId="0" borderId="0" xfId="1" applyFont="1" applyBorder="1" applyAlignment="1" applyProtection="1">
      <alignment horizontal="left" vertical="center" wrapText="1"/>
    </xf>
    <xf numFmtId="49" fontId="19" fillId="0" borderId="0" xfId="0" applyNumberFormat="1" applyFont="1" applyAlignment="1" applyProtection="1"/>
    <xf numFmtId="0" fontId="20" fillId="0" borderId="0" xfId="0" applyFont="1" applyAlignment="1" applyProtection="1"/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1" fontId="14" fillId="0" borderId="0" xfId="0" applyNumberFormat="1" applyFont="1" applyAlignment="1" applyProtection="1"/>
    <xf numFmtId="1" fontId="24" fillId="0" borderId="2" xfId="0" applyNumberFormat="1" applyFont="1" applyBorder="1" applyAlignment="1" applyProtection="1">
      <alignment horizontal="center"/>
    </xf>
    <xf numFmtId="1" fontId="14" fillId="0" borderId="5" xfId="0" applyNumberFormat="1" applyFont="1" applyBorder="1" applyAlignment="1" applyProtection="1"/>
    <xf numFmtId="1" fontId="24" fillId="0" borderId="5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wrapText="1"/>
    </xf>
    <xf numFmtId="0" fontId="0" fillId="0" borderId="2" xfId="0" applyBorder="1" applyAlignment="1" applyProtection="1"/>
    <xf numFmtId="4" fontId="25" fillId="0" borderId="2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1" fillId="0" borderId="2" xfId="0" applyNumberFormat="1" applyFont="1" applyBorder="1" applyAlignment="1" applyProtection="1">
      <alignment horizontal="right" vertical="center"/>
    </xf>
    <xf numFmtId="4" fontId="2" fillId="0" borderId="0" xfId="24" applyBorder="1" applyAlignment="1" applyProtection="1">
      <alignment horizontal="right" vertical="center"/>
    </xf>
    <xf numFmtId="0" fontId="14" fillId="0" borderId="2" xfId="0" applyFont="1" applyBorder="1" applyAlignment="1" applyProtection="1">
      <alignment vertical="center" wrapText="1"/>
    </xf>
    <xf numFmtId="2" fontId="26" fillId="0" borderId="2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left" vertical="center"/>
    </xf>
    <xf numFmtId="4" fontId="23" fillId="0" borderId="2" xfId="0" applyNumberFormat="1" applyFont="1" applyBorder="1" applyAlignment="1" applyProtection="1"/>
    <xf numFmtId="4" fontId="27" fillId="0" borderId="2" xfId="0" applyNumberFormat="1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wrapText="1"/>
    </xf>
    <xf numFmtId="49" fontId="14" fillId="0" borderId="0" xfId="1" applyFont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4" fontId="0" fillId="0" borderId="2" xfId="0" applyNumberFormat="1" applyBorder="1" applyAlignment="1" applyProtection="1">
      <alignment horizontal="right" vertical="center"/>
    </xf>
    <xf numFmtId="4" fontId="15" fillId="0" borderId="2" xfId="0" applyNumberFormat="1" applyFont="1" applyBorder="1" applyAlignment="1" applyProtection="1">
      <alignment horizontal="center" vertical="center"/>
    </xf>
    <xf numFmtId="4" fontId="23" fillId="0" borderId="2" xfId="0" applyNumberFormat="1" applyFont="1" applyBorder="1" applyAlignment="1" applyProtection="1">
      <alignment horizontal="right" vertical="center"/>
    </xf>
    <xf numFmtId="4" fontId="1" fillId="0" borderId="0" xfId="0" applyNumberFormat="1" applyFont="1" applyAlignment="1" applyProtection="1"/>
    <xf numFmtId="4" fontId="13" fillId="0" borderId="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4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169" fontId="23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left" vertical="center"/>
    </xf>
    <xf numFmtId="0" fontId="1" fillId="2" borderId="9" xfId="0" applyFont="1" applyFill="1" applyBorder="1" applyAlignment="1" applyProtection="1"/>
    <xf numFmtId="4" fontId="1" fillId="2" borderId="0" xfId="0" applyNumberFormat="1" applyFont="1" applyFill="1" applyAlignment="1" applyProtection="1"/>
    <xf numFmtId="4" fontId="28" fillId="2" borderId="10" xfId="0" applyNumberFormat="1" applyFont="1" applyFill="1" applyBorder="1" applyAlignment="1" applyProtection="1"/>
    <xf numFmtId="0" fontId="1" fillId="2" borderId="0" xfId="0" applyFont="1" applyFill="1" applyAlignment="1" applyProtection="1"/>
    <xf numFmtId="0" fontId="1" fillId="2" borderId="10" xfId="0" applyFont="1" applyFill="1" applyBorder="1" applyAlignment="1" applyProtection="1"/>
    <xf numFmtId="0" fontId="1" fillId="0" borderId="0" xfId="0" applyFont="1" applyAlignment="1" applyProtection="1">
      <alignment horizontal="right" vertical="center" wrapText="1"/>
    </xf>
    <xf numFmtId="0" fontId="28" fillId="0" borderId="0" xfId="0" applyFont="1" applyAlignment="1" applyProtection="1"/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" fillId="0" borderId="9" xfId="0" applyFont="1" applyBorder="1" applyAlignment="1" applyProtection="1"/>
    <xf numFmtId="0" fontId="28" fillId="0" borderId="0" xfId="0" applyFont="1" applyAlignment="1" applyProtection="1">
      <alignment horizontal="left" vertical="center" wrapText="1"/>
    </xf>
    <xf numFmtId="2" fontId="14" fillId="2" borderId="4" xfId="0" applyNumberFormat="1" applyFont="1" applyFill="1" applyBorder="1" applyAlignment="1" applyProtection="1"/>
    <xf numFmtId="0" fontId="14" fillId="2" borderId="11" xfId="0" applyFont="1" applyFill="1" applyBorder="1" applyAlignment="1" applyProtection="1">
      <alignment horizontal="center"/>
    </xf>
    <xf numFmtId="170" fontId="1" fillId="0" borderId="0" xfId="0" applyNumberFormat="1" applyFont="1" applyAlignment="1" applyProtection="1">
      <alignment horizontal="left" vertical="center"/>
    </xf>
    <xf numFmtId="171" fontId="1" fillId="0" borderId="0" xfId="0" applyNumberFormat="1" applyFont="1" applyAlignment="1" applyProtection="1">
      <alignment horizontal="left" vertical="center"/>
    </xf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8" xfId="0" applyFont="1" applyFill="1" applyBorder="1" applyAlignment="1" applyProtection="1"/>
    <xf numFmtId="2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1" fillId="0" borderId="14" xfId="0" applyFont="1" applyBorder="1" applyAlignment="1" applyProtection="1"/>
    <xf numFmtId="4" fontId="0" fillId="0" borderId="14" xfId="0" applyNumberFormat="1" applyBorder="1" applyAlignment="1" applyProtection="1">
      <alignment horizontal="right" vertical="center"/>
    </xf>
    <xf numFmtId="4" fontId="1" fillId="0" borderId="14" xfId="0" applyNumberFormat="1" applyFont="1" applyBorder="1" applyAlignment="1" applyProtection="1"/>
    <xf numFmtId="4" fontId="20" fillId="0" borderId="16" xfId="0" applyNumberFormat="1" applyFont="1" applyBorder="1" applyAlignment="1" applyProtection="1">
      <alignment horizontal="right" vertical="center"/>
    </xf>
    <xf numFmtId="4" fontId="20" fillId="0" borderId="14" xfId="0" applyNumberFormat="1" applyFont="1" applyBorder="1" applyAlignment="1" applyProtection="1">
      <alignment horizontal="right" vertical="center"/>
    </xf>
    <xf numFmtId="4" fontId="20" fillId="0" borderId="17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wrapText="1"/>
    </xf>
    <xf numFmtId="4" fontId="20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>
      <alignment horizontal="right" vertical="center"/>
    </xf>
    <xf numFmtId="0" fontId="27" fillId="0" borderId="0" xfId="0" applyFont="1" applyAlignment="1" applyProtection="1"/>
    <xf numFmtId="0" fontId="15" fillId="0" borderId="0" xfId="0" applyFont="1" applyAlignment="1" applyProtection="1">
      <alignment horizontal="right" vertical="center"/>
    </xf>
    <xf numFmtId="172" fontId="23" fillId="0" borderId="0" xfId="0" applyNumberFormat="1" applyFont="1" applyAlignment="1" applyProtection="1">
      <alignment horizontal="left" wrapText="1"/>
    </xf>
    <xf numFmtId="172" fontId="15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vertical="center"/>
    </xf>
    <xf numFmtId="0" fontId="33" fillId="3" borderId="0" xfId="0" applyFont="1" applyFill="1" applyAlignment="1" applyProtection="1"/>
    <xf numFmtId="0" fontId="34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35" fillId="3" borderId="0" xfId="0" applyFont="1" applyFill="1" applyAlignment="1" applyProtection="1"/>
    <xf numFmtId="0" fontId="36" fillId="0" borderId="0" xfId="0" applyFont="1" applyAlignment="1" applyProtection="1">
      <alignment horizontal="center"/>
    </xf>
    <xf numFmtId="0" fontId="33" fillId="0" borderId="0" xfId="0" applyFont="1" applyAlignment="1" applyProtection="1"/>
    <xf numFmtId="4" fontId="14" fillId="0" borderId="0" xfId="0" applyNumberFormat="1" applyFont="1" applyAlignment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4" fontId="20" fillId="0" borderId="23" xfId="0" applyNumberFormat="1" applyFont="1" applyBorder="1" applyAlignment="1" applyProtection="1">
      <alignment horizontal="right" vertical="center"/>
    </xf>
    <xf numFmtId="4" fontId="20" fillId="0" borderId="24" xfId="0" applyNumberFormat="1" applyFont="1" applyBorder="1" applyAlignment="1" applyProtection="1">
      <alignment horizontal="right" vertical="center"/>
    </xf>
    <xf numFmtId="4" fontId="20" fillId="0" borderId="25" xfId="0" applyNumberFormat="1" applyFont="1" applyBorder="1" applyAlignment="1" applyProtection="1">
      <alignment horizontal="right" vertical="center"/>
    </xf>
    <xf numFmtId="4" fontId="20" fillId="0" borderId="27" xfId="0" applyNumberFormat="1" applyFont="1" applyBorder="1" applyAlignment="1" applyProtection="1">
      <alignment horizontal="right" vertical="center"/>
    </xf>
    <xf numFmtId="4" fontId="20" fillId="0" borderId="2" xfId="0" applyNumberFormat="1" applyFont="1" applyBorder="1" applyAlignment="1" applyProtection="1">
      <alignment horizontal="right" vertical="center"/>
    </xf>
    <xf numFmtId="4" fontId="20" fillId="0" borderId="28" xfId="0" applyNumberFormat="1" applyFont="1" applyBorder="1" applyAlignment="1" applyProtection="1">
      <alignment horizontal="right" vertical="center"/>
    </xf>
    <xf numFmtId="4" fontId="23" fillId="0" borderId="28" xfId="0" applyNumberFormat="1" applyFont="1" applyBorder="1" applyAlignment="1" applyProtection="1">
      <alignment horizontal="right" vertical="center"/>
    </xf>
    <xf numFmtId="4" fontId="20" fillId="0" borderId="29" xfId="0" applyNumberFormat="1" applyFont="1" applyBorder="1" applyAlignment="1" applyProtection="1">
      <alignment horizontal="right" vertical="center"/>
    </xf>
    <xf numFmtId="4" fontId="23" fillId="0" borderId="30" xfId="0" applyNumberFormat="1" applyFont="1" applyBorder="1" applyAlignment="1" applyProtection="1">
      <alignment horizontal="right" vertical="center"/>
    </xf>
    <xf numFmtId="4" fontId="23" fillId="0" borderId="31" xfId="0" applyNumberFormat="1" applyFont="1" applyBorder="1" applyAlignment="1" applyProtection="1">
      <alignment horizontal="right"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42" fillId="0" borderId="0" xfId="0" applyFont="1" applyAlignment="1" applyProtection="1">
      <alignment vertical="center"/>
    </xf>
    <xf numFmtId="0" fontId="38" fillId="0" borderId="2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center" vertical="center" wrapText="1"/>
    </xf>
    <xf numFmtId="0" fontId="38" fillId="0" borderId="25" xfId="0" applyFont="1" applyBorder="1" applyAlignment="1" applyProtection="1">
      <alignment horizontal="center" vertical="center" wrapText="1"/>
    </xf>
    <xf numFmtId="0" fontId="38" fillId="0" borderId="32" xfId="0" applyFont="1" applyBorder="1" applyAlignment="1" applyProtection="1">
      <alignment horizontal="center" vertical="center" wrapText="1"/>
    </xf>
    <xf numFmtId="0" fontId="38" fillId="0" borderId="27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0" fontId="38" fillId="0" borderId="27" xfId="0" applyFont="1" applyBorder="1" applyAlignment="1" applyProtection="1">
      <alignment horizontal="center" vertical="center" wrapText="1"/>
    </xf>
    <xf numFmtId="4" fontId="38" fillId="0" borderId="2" xfId="0" applyNumberFormat="1" applyFont="1" applyBorder="1" applyAlignment="1" applyProtection="1">
      <alignment horizontal="center" vertical="center" wrapText="1"/>
    </xf>
    <xf numFmtId="4" fontId="38" fillId="0" borderId="2" xfId="0" applyNumberFormat="1" applyFont="1" applyBorder="1" applyAlignment="1" applyProtection="1">
      <alignment horizontal="center" vertical="center"/>
    </xf>
    <xf numFmtId="4" fontId="38" fillId="0" borderId="28" xfId="0" applyNumberFormat="1" applyFont="1" applyBorder="1" applyAlignment="1" applyProtection="1">
      <alignment horizontal="center" vertical="center"/>
    </xf>
    <xf numFmtId="4" fontId="38" fillId="0" borderId="3" xfId="0" applyNumberFormat="1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 wrapText="1"/>
    </xf>
    <xf numFmtId="4" fontId="42" fillId="0" borderId="30" xfId="0" applyNumberFormat="1" applyFont="1" applyBorder="1" applyAlignment="1" applyProtection="1">
      <alignment horizontal="center" vertical="center"/>
    </xf>
    <xf numFmtId="4" fontId="42" fillId="0" borderId="31" xfId="0" applyNumberFormat="1" applyFont="1" applyBorder="1" applyAlignment="1" applyProtection="1">
      <alignment horizontal="center" vertical="center"/>
    </xf>
    <xf numFmtId="0" fontId="42" fillId="0" borderId="29" xfId="0" applyFont="1" applyBorder="1" applyAlignment="1" applyProtection="1">
      <alignment vertical="center" wrapText="1"/>
    </xf>
    <xf numFmtId="4" fontId="42" fillId="0" borderId="33" xfId="0" applyNumberFormat="1" applyFont="1" applyBorder="1" applyAlignment="1" applyProtection="1">
      <alignment horizontal="center" vertical="center"/>
    </xf>
    <xf numFmtId="4" fontId="42" fillId="0" borderId="8" xfId="0" applyNumberFormat="1" applyFont="1" applyBorder="1" applyAlignment="1" applyProtection="1">
      <alignment horizontal="center" vertical="center"/>
    </xf>
    <xf numFmtId="49" fontId="46" fillId="0" borderId="0" xfId="0" applyNumberFormat="1" applyFont="1" applyAlignment="1" applyProtection="1">
      <alignment vertical="center"/>
    </xf>
    <xf numFmtId="0" fontId="41" fillId="0" borderId="0" xfId="12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 wrapText="1"/>
    </xf>
    <xf numFmtId="4" fontId="23" fillId="0" borderId="15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wrapText="1"/>
    </xf>
    <xf numFmtId="0" fontId="15" fillId="0" borderId="18" xfId="0" applyFont="1" applyBorder="1" applyAlignment="1" applyProtection="1">
      <alignment horizontal="center" wrapText="1"/>
    </xf>
    <xf numFmtId="4" fontId="23" fillId="0" borderId="4" xfId="0" applyNumberFormat="1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wrapText="1"/>
    </xf>
    <xf numFmtId="4" fontId="23" fillId="0" borderId="2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horizontal="center" wrapText="1"/>
    </xf>
    <xf numFmtId="0" fontId="42" fillId="0" borderId="18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4" fontId="38" fillId="0" borderId="2" xfId="0" applyNumberFormat="1" applyFont="1" applyBorder="1" applyAlignment="1" applyProtection="1">
      <alignment horizontal="center" vertical="center" wrapText="1"/>
    </xf>
    <xf numFmtId="4" fontId="38" fillId="0" borderId="2" xfId="0" applyNumberFormat="1" applyFont="1" applyBorder="1" applyAlignment="1" applyProtection="1">
      <alignment horizontal="center" vertical="center"/>
    </xf>
    <xf numFmtId="4" fontId="38" fillId="0" borderId="28" xfId="0" applyNumberFormat="1" applyFont="1" applyBorder="1" applyAlignment="1" applyProtection="1">
      <alignment horizontal="center" vertical="center"/>
    </xf>
    <xf numFmtId="0" fontId="42" fillId="0" borderId="29" xfId="0" applyFont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0" fontId="38" fillId="0" borderId="27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left" vertical="center"/>
    </xf>
    <xf numFmtId="0" fontId="0" fillId="0" borderId="0" xfId="0" applyAlignment="1"/>
  </cellXfs>
  <cellStyles count="25">
    <cellStyle name="Antet" xfId="1"/>
    <cellStyle name="Cantitate" xfId="2"/>
    <cellStyle name="CapTabel" xfId="3"/>
    <cellStyle name="Cod" xfId="4"/>
    <cellStyle name="Currency 2" xfId="5"/>
    <cellStyle name="Denum" xfId="6"/>
    <cellStyle name="Denumire" xfId="7"/>
    <cellStyle name="DenumireRaport" xfId="8"/>
    <cellStyle name="Greutate" xfId="9"/>
    <cellStyle name="kmparcurs" xfId="10"/>
    <cellStyle name="Normal" xfId="0" builtinId="0"/>
    <cellStyle name="Normal 2" xfId="11"/>
    <cellStyle name="Normal 5" xfId="12"/>
    <cellStyle name="NrCrt" xfId="13"/>
    <cellStyle name="orefunc" xfId="14"/>
    <cellStyle name="Pondere" xfId="15"/>
    <cellStyle name="PretUnitar" xfId="16"/>
    <cellStyle name="Procente" xfId="17"/>
    <cellStyle name="Recapit" xfId="18"/>
    <cellStyle name="RecCoef" xfId="19"/>
    <cellStyle name="Sporuri" xfId="20"/>
    <cellStyle name="Text 1" xfId="21"/>
    <cellStyle name="TitluRap" xfId="22"/>
    <cellStyle name="tonaj" xfId="23"/>
    <cellStyle name="Valoare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opLeftCell="A14" zoomScaleNormal="100" workbookViewId="0">
      <selection activeCell="L122" sqref="L122"/>
    </sheetView>
  </sheetViews>
  <sheetFormatPr defaultColWidth="9.140625" defaultRowHeight="15" x14ac:dyDescent="0.25"/>
  <cols>
    <col min="1" max="1" width="2" style="1" customWidth="1"/>
    <col min="2" max="2" width="11.85546875" style="2" customWidth="1"/>
    <col min="3" max="3" width="30" style="2" customWidth="1"/>
    <col min="4" max="4" width="31.7109375" style="2" customWidth="1"/>
    <col min="5" max="5" width="15.7109375" style="2" customWidth="1"/>
    <col min="6" max="6" width="13.85546875" style="2" customWidth="1"/>
    <col min="7" max="7" width="16.140625" style="2" customWidth="1"/>
    <col min="8" max="8" width="9.140625" style="2"/>
    <col min="9" max="9" width="12.28515625" style="2" hidden="1" customWidth="1"/>
    <col min="10" max="10" width="12.42578125" style="2" customWidth="1"/>
    <col min="11" max="16384" width="9.140625" style="2"/>
  </cols>
  <sheetData>
    <row r="1" spans="2:15" ht="12.75" hidden="1" customHeight="1" x14ac:dyDescent="0.25">
      <c r="B1" s="3" t="s">
        <v>0</v>
      </c>
      <c r="C1" s="3"/>
      <c r="D1" s="3"/>
      <c r="F1" s="3"/>
    </row>
    <row r="2" spans="2:15" ht="12.75" customHeight="1" x14ac:dyDescent="0.25">
      <c r="B2" s="3"/>
      <c r="C2" s="3"/>
      <c r="D2" s="3"/>
      <c r="F2" s="3"/>
      <c r="G2" s="4" t="s">
        <v>1</v>
      </c>
    </row>
    <row r="3" spans="2:15" ht="15" customHeight="1" x14ac:dyDescent="0.25">
      <c r="B3" s="5" t="s">
        <v>2</v>
      </c>
      <c r="C3" s="144" t="s">
        <v>3</v>
      </c>
      <c r="D3" s="144"/>
      <c r="E3" s="144"/>
      <c r="F3" s="144"/>
      <c r="G3" s="144"/>
      <c r="H3" s="6"/>
      <c r="I3" s="6"/>
      <c r="K3" s="6"/>
      <c r="L3" s="6"/>
      <c r="M3" s="6"/>
      <c r="N3" s="6"/>
      <c r="O3" s="7"/>
    </row>
    <row r="4" spans="2:15" ht="15" customHeight="1" x14ac:dyDescent="0.25">
      <c r="B4" s="5"/>
      <c r="C4" s="144"/>
      <c r="D4" s="144"/>
      <c r="E4" s="144"/>
      <c r="F4" s="144"/>
      <c r="G4" s="144"/>
      <c r="H4" s="6"/>
      <c r="I4" s="6"/>
      <c r="K4" s="6"/>
      <c r="L4" s="6"/>
      <c r="M4" s="6"/>
      <c r="N4" s="6"/>
      <c r="O4" s="7"/>
    </row>
    <row r="5" spans="2:15" x14ac:dyDescent="0.25">
      <c r="B5" s="8" t="s">
        <v>4</v>
      </c>
      <c r="C5" s="9" t="s">
        <v>5</v>
      </c>
      <c r="F5" s="9"/>
    </row>
    <row r="6" spans="2:15" x14ac:dyDescent="0.25">
      <c r="B6" s="8" t="s">
        <v>6</v>
      </c>
      <c r="C6" s="9" t="s">
        <v>7</v>
      </c>
      <c r="F6" s="9"/>
    </row>
    <row r="7" spans="2:15" x14ac:dyDescent="0.25">
      <c r="B7" s="8" t="s">
        <v>8</v>
      </c>
      <c r="C7" s="9" t="s">
        <v>9</v>
      </c>
      <c r="F7" s="9"/>
    </row>
    <row r="8" spans="2:15" ht="15.75" x14ac:dyDescent="0.25">
      <c r="B8" s="10"/>
      <c r="C8" s="10"/>
      <c r="D8" s="10"/>
      <c r="E8" s="11"/>
      <c r="F8" s="10"/>
      <c r="G8" s="12"/>
      <c r="H8" s="12"/>
      <c r="I8" s="12"/>
      <c r="J8" s="13"/>
      <c r="K8" s="12"/>
      <c r="L8" s="12"/>
      <c r="M8" s="12"/>
      <c r="N8" s="12"/>
      <c r="O8" s="12"/>
    </row>
    <row r="9" spans="2:15" ht="18.75" x14ac:dyDescent="0.3">
      <c r="B9" s="145" t="s">
        <v>10</v>
      </c>
      <c r="C9" s="145"/>
      <c r="D9" s="145"/>
      <c r="E9" s="145"/>
      <c r="F9" s="145"/>
      <c r="G9" s="145"/>
      <c r="H9" s="12"/>
      <c r="I9" s="12"/>
      <c r="J9" s="13"/>
      <c r="K9" s="12"/>
      <c r="L9" s="12"/>
      <c r="M9" s="12"/>
      <c r="N9" s="12"/>
      <c r="O9" s="12"/>
    </row>
    <row r="10" spans="2:15" ht="15.75" x14ac:dyDescent="0.25">
      <c r="B10" s="10"/>
      <c r="C10" s="10"/>
      <c r="D10" s="10"/>
      <c r="E10" s="11"/>
      <c r="F10" s="10"/>
      <c r="G10" s="12"/>
      <c r="H10" s="12"/>
      <c r="I10" s="12"/>
      <c r="J10" s="13"/>
      <c r="K10" s="12"/>
      <c r="L10" s="12"/>
      <c r="M10" s="12"/>
      <c r="N10" s="12"/>
      <c r="O10" s="12"/>
    </row>
    <row r="11" spans="2:15" ht="15.75" x14ac:dyDescent="0.25">
      <c r="B11" s="146" t="s">
        <v>11</v>
      </c>
      <c r="C11" s="146"/>
      <c r="D11" s="146"/>
      <c r="E11" s="146"/>
      <c r="F11" s="146"/>
      <c r="G11" s="146"/>
      <c r="J11" s="13"/>
    </row>
    <row r="12" spans="2:15" ht="15.75" x14ac:dyDescent="0.25">
      <c r="B12" s="147"/>
      <c r="C12" s="147"/>
      <c r="D12" s="147"/>
      <c r="E12" s="147"/>
      <c r="F12" s="147"/>
      <c r="G12" s="147"/>
      <c r="J12" s="13"/>
    </row>
    <row r="13" spans="2:15" x14ac:dyDescent="0.25">
      <c r="B13" s="14" t="s">
        <v>12</v>
      </c>
      <c r="C13" s="14" t="s">
        <v>13</v>
      </c>
      <c r="D13" s="15" t="s">
        <v>14</v>
      </c>
      <c r="E13" s="148" t="s">
        <v>15</v>
      </c>
      <c r="F13" s="148"/>
      <c r="G13" s="148"/>
    </row>
    <row r="14" spans="2:15" ht="60" customHeight="1" x14ac:dyDescent="0.25">
      <c r="B14" s="16"/>
      <c r="C14" s="16"/>
      <c r="D14" s="17"/>
      <c r="E14" s="18" t="s">
        <v>16</v>
      </c>
      <c r="F14" s="18" t="s">
        <v>17</v>
      </c>
      <c r="G14" s="19" t="s">
        <v>18</v>
      </c>
      <c r="I14" s="2" t="s">
        <v>19</v>
      </c>
    </row>
    <row r="15" spans="2:15" s="20" customFormat="1" ht="12.75" x14ac:dyDescent="0.2">
      <c r="B15" s="21">
        <v>1</v>
      </c>
      <c r="C15" s="21">
        <v>2</v>
      </c>
      <c r="D15" s="21">
        <v>3</v>
      </c>
      <c r="E15" s="22"/>
      <c r="F15" s="23">
        <v>4</v>
      </c>
      <c r="G15" s="22"/>
    </row>
    <row r="16" spans="2:15" ht="15.75" x14ac:dyDescent="0.25">
      <c r="B16" s="24">
        <v>1</v>
      </c>
      <c r="C16" s="25" t="s">
        <v>20</v>
      </c>
      <c r="D16" s="26"/>
      <c r="E16" s="27" t="e">
        <f>E17+E18</f>
        <v>#REF!</v>
      </c>
      <c r="F16" s="27" t="e">
        <f>F17+F18</f>
        <v>#REF!</v>
      </c>
      <c r="G16" s="27" t="e">
        <f>G17+G18</f>
        <v>#REF!</v>
      </c>
    </row>
    <row r="17" spans="2:20" x14ac:dyDescent="0.25">
      <c r="B17" s="24">
        <v>2</v>
      </c>
      <c r="C17" s="25"/>
      <c r="D17" s="28" t="s">
        <v>21</v>
      </c>
      <c r="E17" s="29" t="e">
        <f>ROUND(#REF!,2)</f>
        <v>#REF!</v>
      </c>
      <c r="F17" s="30" t="e">
        <f>#REF!</f>
        <v>#REF!</v>
      </c>
      <c r="G17" s="29" t="e">
        <f>#REF!</f>
        <v>#REF!</v>
      </c>
      <c r="H17" s="12"/>
      <c r="I17" s="31">
        <v>40706.82</v>
      </c>
      <c r="O17" s="12"/>
      <c r="P17" s="12"/>
      <c r="Q17" s="12"/>
      <c r="R17" s="12"/>
    </row>
    <row r="18" spans="2:20" x14ac:dyDescent="0.25">
      <c r="B18" s="24">
        <v>3</v>
      </c>
      <c r="C18" s="25"/>
      <c r="D18" s="28" t="s">
        <v>22</v>
      </c>
      <c r="E18" s="29" t="e">
        <f>#REF!</f>
        <v>#REF!</v>
      </c>
      <c r="F18" s="30" t="e">
        <f>ROUND(#REF!,2)</f>
        <v>#REF!</v>
      </c>
      <c r="G18" s="29" t="e">
        <f>#REF!</f>
        <v>#REF!</v>
      </c>
      <c r="H18" s="12"/>
      <c r="I18" s="31">
        <v>69554.100000000006</v>
      </c>
      <c r="O18" s="12"/>
      <c r="P18" s="12"/>
      <c r="Q18" s="12"/>
    </row>
    <row r="19" spans="2:20" s="20" customFormat="1" ht="25.5" x14ac:dyDescent="0.25">
      <c r="B19" s="24">
        <v>4</v>
      </c>
      <c r="C19" s="32" t="s">
        <v>23</v>
      </c>
      <c r="D19" s="21"/>
      <c r="E19" s="33" t="e">
        <f>E20+E21+E22</f>
        <v>#REF!</v>
      </c>
      <c r="F19" s="33" t="e">
        <f>F20+F21+F22</f>
        <v>#REF!</v>
      </c>
      <c r="G19" s="33" t="e">
        <f>G20+G21+G22</f>
        <v>#REF!</v>
      </c>
    </row>
    <row r="20" spans="2:20" ht="15" customHeight="1" x14ac:dyDescent="0.25">
      <c r="B20" s="24">
        <v>5</v>
      </c>
      <c r="D20" s="34" t="s">
        <v>24</v>
      </c>
      <c r="E20" s="29" t="e">
        <f>#REF!</f>
        <v>#REF!</v>
      </c>
      <c r="F20" s="30" t="e">
        <f>ROUND(#REF!,2)</f>
        <v>#REF!</v>
      </c>
      <c r="G20" s="29" t="e">
        <f>ROUND(#REF!,2)</f>
        <v>#REF!</v>
      </c>
      <c r="I20" s="2">
        <v>133435.94</v>
      </c>
      <c r="O20" s="12"/>
      <c r="P20" s="12"/>
      <c r="Q20" s="12"/>
      <c r="R20" s="12"/>
      <c r="S20" s="12"/>
      <c r="T20" s="12"/>
    </row>
    <row r="21" spans="2:20" ht="15" hidden="1" customHeight="1" x14ac:dyDescent="0.25">
      <c r="B21" s="24">
        <v>6</v>
      </c>
      <c r="C21" s="32"/>
      <c r="D21" s="34" t="s">
        <v>25</v>
      </c>
      <c r="E21" s="28">
        <v>0</v>
      </c>
      <c r="F21" s="28">
        <v>0</v>
      </c>
      <c r="G21" s="29">
        <f>E21+F21</f>
        <v>0</v>
      </c>
      <c r="I21" s="2">
        <v>2952594.96</v>
      </c>
      <c r="O21" s="12"/>
      <c r="P21" s="12"/>
      <c r="Q21" s="12"/>
      <c r="R21" s="12"/>
      <c r="S21" s="12"/>
    </row>
    <row r="22" spans="2:20" ht="15" hidden="1" customHeight="1" x14ac:dyDescent="0.25">
      <c r="B22" s="24">
        <v>7</v>
      </c>
      <c r="C22" s="32"/>
      <c r="D22" s="34" t="s">
        <v>26</v>
      </c>
      <c r="E22" s="28">
        <v>0</v>
      </c>
      <c r="F22" s="28">
        <v>0</v>
      </c>
      <c r="G22" s="29">
        <f>E22+F22</f>
        <v>0</v>
      </c>
      <c r="I22" s="2">
        <v>7114317.0099999998</v>
      </c>
    </row>
    <row r="23" spans="2:20" ht="15" customHeight="1" x14ac:dyDescent="0.25">
      <c r="B23" s="24">
        <v>8</v>
      </c>
      <c r="C23" s="32" t="s">
        <v>27</v>
      </c>
      <c r="D23" s="35"/>
      <c r="E23" s="36" t="e">
        <f>SUM(E24:E28)</f>
        <v>#REF!</v>
      </c>
      <c r="F23" s="36" t="e">
        <f>SUM(F24:F27)</f>
        <v>#REF!</v>
      </c>
      <c r="G23" s="36" t="e">
        <f>SUM(G24:G27)</f>
        <v>#REF!</v>
      </c>
      <c r="O23" s="12"/>
      <c r="P23" s="12"/>
      <c r="Q23" s="12"/>
      <c r="R23" s="12"/>
      <c r="S23" s="12"/>
      <c r="T23" s="12"/>
    </row>
    <row r="24" spans="2:20" ht="15" customHeight="1" x14ac:dyDescent="0.25">
      <c r="B24" s="24">
        <v>9</v>
      </c>
      <c r="D24" s="35" t="s">
        <v>28</v>
      </c>
      <c r="E24" s="29" t="e">
        <f>ROUND(#REF!,2)</f>
        <v>#REF!</v>
      </c>
      <c r="F24" s="30" t="e">
        <f>ROUND(#REF!,2)</f>
        <v>#REF!</v>
      </c>
      <c r="G24" s="29" t="e">
        <f>ROUND(#REF!,2)</f>
        <v>#REF!</v>
      </c>
      <c r="H24" s="12"/>
      <c r="I24" s="2">
        <v>1109327.8899999999</v>
      </c>
      <c r="K24" s="12"/>
      <c r="L24" s="12"/>
      <c r="M24" s="12"/>
      <c r="N24" s="12"/>
      <c r="O24" s="12"/>
      <c r="P24" s="12"/>
    </row>
    <row r="25" spans="2:20" ht="15" hidden="1" customHeight="1" x14ac:dyDescent="0.25">
      <c r="B25" s="24">
        <v>10</v>
      </c>
      <c r="C25" s="32"/>
      <c r="D25" s="35" t="s">
        <v>29</v>
      </c>
      <c r="E25" s="28">
        <v>0</v>
      </c>
      <c r="F25" s="30">
        <v>0</v>
      </c>
      <c r="G25" s="29">
        <f t="shared" ref="G25:G49" si="0">E25+F25</f>
        <v>0</v>
      </c>
      <c r="I25" s="2">
        <v>18652002.510000002</v>
      </c>
    </row>
    <row r="26" spans="2:20" ht="15" hidden="1" customHeight="1" x14ac:dyDescent="0.25">
      <c r="B26" s="24">
        <v>11</v>
      </c>
      <c r="C26" s="32"/>
      <c r="D26" s="35" t="s">
        <v>30</v>
      </c>
      <c r="E26" s="28">
        <v>0</v>
      </c>
      <c r="F26" s="37">
        <v>0</v>
      </c>
      <c r="G26" s="29">
        <f t="shared" si="0"/>
        <v>0</v>
      </c>
      <c r="I26" s="2">
        <v>1581369.09</v>
      </c>
    </row>
    <row r="27" spans="2:20" ht="15" hidden="1" customHeight="1" x14ac:dyDescent="0.25">
      <c r="B27" s="24">
        <v>12</v>
      </c>
      <c r="C27" s="32"/>
      <c r="D27" s="35" t="s">
        <v>31</v>
      </c>
      <c r="E27" s="28">
        <v>0</v>
      </c>
      <c r="F27" s="30">
        <v>0</v>
      </c>
      <c r="G27" s="29">
        <f t="shared" si="0"/>
        <v>0</v>
      </c>
      <c r="I27" s="2">
        <v>118088.46</v>
      </c>
    </row>
    <row r="28" spans="2:20" ht="15" hidden="1" customHeight="1" x14ac:dyDescent="0.25">
      <c r="B28" s="24">
        <v>13</v>
      </c>
      <c r="C28" s="32"/>
      <c r="D28" s="38" t="s">
        <v>32</v>
      </c>
      <c r="E28" s="28">
        <v>0</v>
      </c>
      <c r="F28" s="30"/>
      <c r="G28" s="29">
        <f t="shared" si="0"/>
        <v>0</v>
      </c>
      <c r="I28" s="2">
        <v>821575</v>
      </c>
    </row>
    <row r="29" spans="2:20" ht="30" hidden="1" customHeight="1" x14ac:dyDescent="0.25">
      <c r="B29" s="24">
        <v>14</v>
      </c>
      <c r="C29" s="32" t="s">
        <v>33</v>
      </c>
      <c r="D29" s="39"/>
      <c r="E29" s="36">
        <f>SUM(E30:E33)</f>
        <v>0</v>
      </c>
      <c r="F29" s="36">
        <f>SUM(F30:F33)</f>
        <v>0</v>
      </c>
      <c r="G29" s="36">
        <f t="shared" si="0"/>
        <v>0</v>
      </c>
    </row>
    <row r="30" spans="2:20" ht="18" hidden="1" customHeight="1" x14ac:dyDescent="0.25">
      <c r="B30" s="24">
        <v>15</v>
      </c>
      <c r="C30" s="32"/>
      <c r="D30" s="39" t="s">
        <v>34</v>
      </c>
      <c r="E30" s="28">
        <v>0</v>
      </c>
      <c r="F30" s="30">
        <v>0</v>
      </c>
      <c r="G30" s="29">
        <f t="shared" si="0"/>
        <v>0</v>
      </c>
      <c r="H30" s="12"/>
      <c r="I30" s="2">
        <v>1126315.8700000001</v>
      </c>
      <c r="K30" s="12"/>
      <c r="L30" s="12"/>
      <c r="M30" s="12"/>
      <c r="N30" s="12"/>
      <c r="O30" s="12"/>
      <c r="P30" s="12"/>
    </row>
    <row r="31" spans="2:20" ht="17.25" hidden="1" customHeight="1" x14ac:dyDescent="0.25">
      <c r="B31" s="24">
        <v>16</v>
      </c>
      <c r="C31" s="25"/>
      <c r="D31" s="35" t="s">
        <v>35</v>
      </c>
      <c r="E31" s="28">
        <v>0</v>
      </c>
      <c r="F31" s="30">
        <v>0</v>
      </c>
      <c r="G31" s="29">
        <f t="shared" si="0"/>
        <v>0</v>
      </c>
      <c r="H31" s="12"/>
      <c r="I31" s="2">
        <v>29300.18</v>
      </c>
      <c r="K31" s="12"/>
      <c r="L31" s="12"/>
      <c r="M31" s="12"/>
      <c r="N31" s="12"/>
      <c r="O31" s="12"/>
      <c r="P31" s="12"/>
    </row>
    <row r="32" spans="2:20" hidden="1" x14ac:dyDescent="0.25">
      <c r="B32" s="24">
        <v>17</v>
      </c>
      <c r="C32" s="25"/>
      <c r="D32" s="35" t="s">
        <v>36</v>
      </c>
      <c r="E32" s="28">
        <v>0</v>
      </c>
      <c r="F32" s="30">
        <v>0</v>
      </c>
      <c r="G32" s="29">
        <f t="shared" si="0"/>
        <v>0</v>
      </c>
      <c r="I32" s="2">
        <v>115518.39999999999</v>
      </c>
    </row>
    <row r="33" spans="2:18" hidden="1" x14ac:dyDescent="0.25">
      <c r="B33" s="24">
        <v>18</v>
      </c>
      <c r="C33" s="25"/>
      <c r="D33" s="38" t="s">
        <v>32</v>
      </c>
      <c r="E33" s="28">
        <v>0</v>
      </c>
      <c r="F33" s="30">
        <v>0</v>
      </c>
      <c r="G33" s="29">
        <f t="shared" si="0"/>
        <v>0</v>
      </c>
      <c r="I33" s="2">
        <v>100040</v>
      </c>
    </row>
    <row r="34" spans="2:18" ht="15.75" hidden="1" x14ac:dyDescent="0.25">
      <c r="B34" s="24">
        <v>19</v>
      </c>
      <c r="C34" s="25" t="s">
        <v>37</v>
      </c>
      <c r="D34" s="40"/>
      <c r="E34" s="36">
        <f>SUM(E35:E41)</f>
        <v>0</v>
      </c>
      <c r="F34" s="36">
        <f>SUM(F35:F41)</f>
        <v>0</v>
      </c>
      <c r="G34" s="36">
        <f t="shared" si="0"/>
        <v>0</v>
      </c>
      <c r="H34" s="12"/>
      <c r="K34" s="12"/>
      <c r="L34" s="12"/>
      <c r="M34" s="12"/>
      <c r="N34" s="12"/>
      <c r="O34" s="12"/>
      <c r="P34" s="12"/>
      <c r="Q34" s="12"/>
    </row>
    <row r="35" spans="2:18" hidden="1" x14ac:dyDescent="0.25">
      <c r="B35" s="24">
        <v>20</v>
      </c>
      <c r="C35" s="25"/>
      <c r="D35" s="35" t="s">
        <v>38</v>
      </c>
      <c r="E35" s="28">
        <v>0</v>
      </c>
      <c r="F35" s="30">
        <v>0</v>
      </c>
      <c r="G35" s="29">
        <f t="shared" si="0"/>
        <v>0</v>
      </c>
      <c r="H35" s="12"/>
      <c r="I35" s="2">
        <v>69253.02</v>
      </c>
      <c r="K35" s="12"/>
      <c r="L35" s="12"/>
      <c r="M35" s="12"/>
      <c r="N35" s="12"/>
      <c r="O35" s="12"/>
      <c r="P35" s="12"/>
      <c r="Q35" s="12"/>
    </row>
    <row r="36" spans="2:18" hidden="1" x14ac:dyDescent="0.25">
      <c r="B36" s="24">
        <v>21</v>
      </c>
      <c r="C36" s="25"/>
      <c r="D36" s="35" t="s">
        <v>39</v>
      </c>
      <c r="E36" s="28">
        <v>0</v>
      </c>
      <c r="F36" s="30">
        <v>0</v>
      </c>
      <c r="G36" s="29">
        <f t="shared" si="0"/>
        <v>0</v>
      </c>
      <c r="I36" s="2">
        <v>1078162.81</v>
      </c>
    </row>
    <row r="37" spans="2:18" hidden="1" x14ac:dyDescent="0.25">
      <c r="B37" s="24">
        <v>22</v>
      </c>
      <c r="C37" s="25"/>
      <c r="D37" s="35" t="s">
        <v>40</v>
      </c>
      <c r="E37" s="28">
        <v>0</v>
      </c>
      <c r="F37" s="30">
        <v>0</v>
      </c>
      <c r="G37" s="29">
        <f t="shared" si="0"/>
        <v>0</v>
      </c>
      <c r="I37" s="2">
        <v>343454.88</v>
      </c>
    </row>
    <row r="38" spans="2:18" hidden="1" x14ac:dyDescent="0.25">
      <c r="B38" s="24">
        <v>23</v>
      </c>
      <c r="C38" s="25"/>
      <c r="D38" s="35" t="s">
        <v>41</v>
      </c>
      <c r="E38" s="28">
        <v>0</v>
      </c>
      <c r="F38" s="30">
        <v>0</v>
      </c>
      <c r="G38" s="29">
        <f t="shared" si="0"/>
        <v>0</v>
      </c>
      <c r="I38" s="2">
        <v>231866.73</v>
      </c>
    </row>
    <row r="39" spans="2:18" hidden="1" x14ac:dyDescent="0.25">
      <c r="B39" s="24">
        <v>24</v>
      </c>
      <c r="C39" s="25"/>
      <c r="D39" s="35" t="s">
        <v>42</v>
      </c>
      <c r="E39" s="28">
        <v>0</v>
      </c>
      <c r="F39" s="30">
        <v>0</v>
      </c>
      <c r="G39" s="29">
        <f t="shared" si="0"/>
        <v>0</v>
      </c>
      <c r="H39" s="12"/>
      <c r="I39" s="2">
        <v>5112.1899999999996</v>
      </c>
      <c r="K39" s="12"/>
      <c r="L39" s="12"/>
      <c r="M39" s="12"/>
      <c r="N39" s="12"/>
      <c r="O39" s="12"/>
      <c r="P39" s="12"/>
    </row>
    <row r="40" spans="2:18" hidden="1" x14ac:dyDescent="0.25">
      <c r="B40" s="24">
        <v>25</v>
      </c>
      <c r="C40" s="25"/>
      <c r="D40" s="35" t="s">
        <v>43</v>
      </c>
      <c r="E40" s="28">
        <v>0</v>
      </c>
      <c r="F40" s="30">
        <v>0</v>
      </c>
      <c r="G40" s="29">
        <f t="shared" si="0"/>
        <v>0</v>
      </c>
      <c r="I40" s="2">
        <v>40368.94</v>
      </c>
    </row>
    <row r="41" spans="2:18" hidden="1" x14ac:dyDescent="0.25">
      <c r="B41" s="24">
        <v>26</v>
      </c>
      <c r="C41" s="25"/>
      <c r="D41" s="38" t="s">
        <v>44</v>
      </c>
      <c r="E41" s="28">
        <v>0</v>
      </c>
      <c r="F41" s="30">
        <v>0</v>
      </c>
      <c r="G41" s="29">
        <f t="shared" si="0"/>
        <v>0</v>
      </c>
      <c r="I41" s="2">
        <v>538000</v>
      </c>
    </row>
    <row r="42" spans="2:18" ht="15.75" hidden="1" x14ac:dyDescent="0.25">
      <c r="B42" s="24">
        <v>27</v>
      </c>
      <c r="C42" s="25" t="s">
        <v>45</v>
      </c>
      <c r="D42" s="40"/>
      <c r="E42" s="36">
        <f>SUM(E43:E44)</f>
        <v>0</v>
      </c>
      <c r="F42" s="36">
        <f>SUM(F43:F44)</f>
        <v>0</v>
      </c>
      <c r="G42" s="36">
        <f t="shared" si="0"/>
        <v>0</v>
      </c>
      <c r="H42" s="12"/>
      <c r="K42" s="12"/>
      <c r="L42" s="12"/>
      <c r="M42" s="12"/>
      <c r="N42" s="12"/>
      <c r="O42" s="12"/>
      <c r="P42" s="12"/>
      <c r="Q42" s="12"/>
    </row>
    <row r="43" spans="2:18" hidden="1" x14ac:dyDescent="0.25">
      <c r="B43" s="24">
        <v>28</v>
      </c>
      <c r="C43" s="25"/>
      <c r="D43" s="35" t="s">
        <v>46</v>
      </c>
      <c r="E43" s="28">
        <v>0</v>
      </c>
      <c r="F43" s="30">
        <v>0</v>
      </c>
      <c r="G43" s="29">
        <f t="shared" si="0"/>
        <v>0</v>
      </c>
      <c r="I43" s="2">
        <v>559433.11</v>
      </c>
    </row>
    <row r="44" spans="2:18" hidden="1" x14ac:dyDescent="0.25">
      <c r="B44" s="24">
        <v>29</v>
      </c>
      <c r="C44" s="25"/>
      <c r="D44" s="35" t="s">
        <v>47</v>
      </c>
      <c r="E44" s="28">
        <v>0</v>
      </c>
      <c r="F44" s="30">
        <v>0</v>
      </c>
      <c r="G44" s="29">
        <f t="shared" si="0"/>
        <v>0</v>
      </c>
      <c r="I44" s="2">
        <v>44563.11</v>
      </c>
    </row>
    <row r="45" spans="2:18" ht="26.25" hidden="1" x14ac:dyDescent="0.25">
      <c r="B45" s="24">
        <v>30</v>
      </c>
      <c r="C45" s="25" t="s">
        <v>48</v>
      </c>
      <c r="D45" s="40"/>
      <c r="E45" s="36">
        <f>SUM(E46)</f>
        <v>0</v>
      </c>
      <c r="F45" s="36">
        <f>SUM(F46)</f>
        <v>0</v>
      </c>
      <c r="G45" s="36">
        <f t="shared" si="0"/>
        <v>0</v>
      </c>
    </row>
    <row r="46" spans="2:18" hidden="1" x14ac:dyDescent="0.25">
      <c r="B46" s="24">
        <v>31</v>
      </c>
      <c r="C46" s="41"/>
      <c r="D46" s="35" t="s">
        <v>49</v>
      </c>
      <c r="E46" s="28">
        <v>0</v>
      </c>
      <c r="F46" s="30">
        <v>0</v>
      </c>
      <c r="G46" s="29">
        <f t="shared" si="0"/>
        <v>0</v>
      </c>
      <c r="H46" s="42"/>
      <c r="I46" s="2">
        <v>166087.98000000001</v>
      </c>
      <c r="K46" s="12"/>
      <c r="L46" s="12"/>
      <c r="M46" s="12"/>
      <c r="N46" s="12"/>
      <c r="O46" s="12"/>
      <c r="P46" s="12"/>
      <c r="Q46" s="12"/>
      <c r="R46" s="12"/>
    </row>
    <row r="47" spans="2:18" ht="15.75" hidden="1" x14ac:dyDescent="0.25">
      <c r="B47" s="24">
        <v>32</v>
      </c>
      <c r="C47" s="25" t="s">
        <v>50</v>
      </c>
      <c r="D47" s="26"/>
      <c r="E47" s="36">
        <f>SUM(E48)</f>
        <v>0</v>
      </c>
      <c r="F47" s="36">
        <f>SUM(F48)</f>
        <v>0</v>
      </c>
      <c r="G47" s="36">
        <f t="shared" si="0"/>
        <v>0</v>
      </c>
      <c r="H47" s="11"/>
      <c r="K47" s="12"/>
      <c r="L47" s="12"/>
      <c r="M47" s="12"/>
      <c r="N47" s="12"/>
      <c r="O47" s="12"/>
      <c r="P47" s="12"/>
      <c r="Q47" s="12"/>
      <c r="R47" s="12"/>
    </row>
    <row r="48" spans="2:18" hidden="1" x14ac:dyDescent="0.25">
      <c r="B48" s="24">
        <v>33</v>
      </c>
      <c r="C48" s="25"/>
      <c r="D48" s="28" t="s">
        <v>51</v>
      </c>
      <c r="E48" s="28">
        <v>0</v>
      </c>
      <c r="F48" s="30">
        <v>0</v>
      </c>
      <c r="G48" s="29">
        <f t="shared" si="0"/>
        <v>0</v>
      </c>
      <c r="H48" s="12"/>
      <c r="I48" s="2">
        <v>6265.93</v>
      </c>
      <c r="K48" s="12"/>
      <c r="L48" s="12"/>
      <c r="M48" s="12"/>
      <c r="N48" s="12"/>
      <c r="O48" s="12"/>
      <c r="P48" s="12"/>
      <c r="Q48" s="12"/>
      <c r="R48" s="12"/>
    </row>
    <row r="49" spans="2:15" x14ac:dyDescent="0.25">
      <c r="B49" s="24">
        <v>34</v>
      </c>
      <c r="C49" s="41"/>
      <c r="D49" s="43"/>
      <c r="E49" s="28"/>
      <c r="F49" s="44"/>
      <c r="G49" s="29">
        <f t="shared" si="0"/>
        <v>0</v>
      </c>
    </row>
    <row r="50" spans="2:15" ht="15.75" x14ac:dyDescent="0.25">
      <c r="B50" s="24">
        <v>35</v>
      </c>
      <c r="C50" s="41" t="s">
        <v>52</v>
      </c>
      <c r="D50" s="45"/>
      <c r="E50" s="46" t="e">
        <f>ROUND(E16+E47+E45+E42+E34+E29+E23+E19,2)</f>
        <v>#REF!</v>
      </c>
      <c r="F50" s="46" t="e">
        <f>ROUND(F16+F47+F45+F42+F34+F29+F23+F19,2)</f>
        <v>#REF!</v>
      </c>
      <c r="G50" s="46" t="e">
        <f>ROUND(G16+G47+G45+G42+G34+G29+G23+G19,2)</f>
        <v>#REF!</v>
      </c>
      <c r="I50" s="47">
        <f>SUM(I19:I48)</f>
        <v>36936454.009999998</v>
      </c>
    </row>
    <row r="51" spans="2:15" ht="15.75" x14ac:dyDescent="0.25">
      <c r="B51" s="24">
        <v>36</v>
      </c>
      <c r="C51" s="41" t="s">
        <v>53</v>
      </c>
      <c r="D51" s="48"/>
      <c r="E51" s="46" t="e">
        <f>0.19*E50</f>
        <v>#REF!</v>
      </c>
      <c r="F51" s="46" t="e">
        <f>0.19*F50</f>
        <v>#REF!</v>
      </c>
      <c r="G51" s="46" t="e">
        <f>0.19*G50</f>
        <v>#REF!</v>
      </c>
    </row>
    <row r="52" spans="2:15" ht="15.75" x14ac:dyDescent="0.25">
      <c r="B52" s="24">
        <v>37</v>
      </c>
      <c r="C52" s="41" t="s">
        <v>54</v>
      </c>
      <c r="D52" s="48"/>
      <c r="E52" s="46" t="e">
        <f>E50+E51</f>
        <v>#REF!</v>
      </c>
      <c r="F52" s="46" t="e">
        <f>F50+F51</f>
        <v>#REF!</v>
      </c>
      <c r="G52" s="46" t="e">
        <f>G50+G51</f>
        <v>#REF!</v>
      </c>
    </row>
    <row r="53" spans="2:15" s="2" customFormat="1" ht="12.75" x14ac:dyDescent="0.2">
      <c r="C53" s="49"/>
      <c r="D53" s="50"/>
      <c r="F53" s="50"/>
    </row>
    <row r="54" spans="2:15" s="2" customFormat="1" ht="16.5" customHeight="1" x14ac:dyDescent="0.25">
      <c r="C54" s="149" t="s">
        <v>55</v>
      </c>
      <c r="D54" s="149"/>
      <c r="E54" s="149"/>
      <c r="F54" s="149"/>
      <c r="L54" s="150" t="s">
        <v>56</v>
      </c>
      <c r="M54" s="150"/>
      <c r="N54" s="150"/>
    </row>
    <row r="55" spans="2:15" s="2" customFormat="1" ht="15.75" x14ac:dyDescent="0.25">
      <c r="B55" s="49" t="s">
        <v>57</v>
      </c>
      <c r="C55" s="51" t="s">
        <v>58</v>
      </c>
      <c r="D55" s="52" t="e">
        <f>ROUND(0+D58*D59/D60+D61*D62/D63+D64*D65/D66,4)</f>
        <v>#REF!</v>
      </c>
      <c r="E55" s="53" t="s">
        <v>59</v>
      </c>
      <c r="F55" s="54" t="s">
        <v>60</v>
      </c>
      <c r="G55" s="55" t="e">
        <f>D57+D58+D61+D64</f>
        <v>#REF!</v>
      </c>
      <c r="K55" s="47" t="e">
        <f>#REF!+#REF!+#REF!+#REF!</f>
        <v>#REF!</v>
      </c>
      <c r="L55" s="56"/>
      <c r="M55" s="57" t="e">
        <f>K55+K59+K61+K63</f>
        <v>#REF!</v>
      </c>
      <c r="N55" s="58"/>
    </row>
    <row r="56" spans="2:15" s="2" customFormat="1" ht="12.75" x14ac:dyDescent="0.2">
      <c r="C56" s="49"/>
      <c r="D56" s="50" t="s">
        <v>61</v>
      </c>
      <c r="F56" s="50"/>
      <c r="L56" s="56"/>
      <c r="M56" s="59"/>
      <c r="N56" s="60"/>
    </row>
    <row r="57" spans="2:15" s="2" customFormat="1" ht="12.75" x14ac:dyDescent="0.2">
      <c r="C57" s="61" t="s">
        <v>62</v>
      </c>
      <c r="D57" s="55">
        <v>0</v>
      </c>
      <c r="F57" s="50"/>
      <c r="J57" s="47"/>
      <c r="L57" s="56"/>
      <c r="M57" s="59" t="e">
        <f>M55*10%+M55</f>
        <v>#REF!</v>
      </c>
      <c r="N57" s="60"/>
      <c r="O57" s="62"/>
    </row>
    <row r="58" spans="2:15" s="2" customFormat="1" ht="13.5" customHeight="1" x14ac:dyDescent="0.2">
      <c r="C58" s="53" t="s">
        <v>63</v>
      </c>
      <c r="D58" s="63" t="e">
        <f>F58</f>
        <v>#REF!</v>
      </c>
      <c r="E58" s="64" t="s">
        <v>64</v>
      </c>
      <c r="F58" s="65" t="e">
        <f>E50/(E50+F50+G50)</f>
        <v>#REF!</v>
      </c>
      <c r="G58" s="66"/>
      <c r="K58" s="47" t="e">
        <f>#REF!+#REF!+#REF!+#REF!</f>
        <v>#REF!</v>
      </c>
      <c r="L58" s="67"/>
      <c r="M58" s="59"/>
      <c r="N58" s="60"/>
      <c r="O58" s="68"/>
    </row>
    <row r="59" spans="2:15" x14ac:dyDescent="0.25">
      <c r="C59" s="53" t="s">
        <v>65</v>
      </c>
      <c r="D59" s="65">
        <v>182.9</v>
      </c>
      <c r="F59" s="65"/>
      <c r="K59" s="59" t="e">
        <f>K58+K58*2.25%</f>
        <v>#REF!</v>
      </c>
      <c r="L59" s="56"/>
      <c r="M59" s="69" t="e">
        <f>M57*5%+M57</f>
        <v>#REF!</v>
      </c>
      <c r="N59" s="70" t="s">
        <v>66</v>
      </c>
    </row>
    <row r="60" spans="2:15" x14ac:dyDescent="0.25">
      <c r="C60" s="53" t="s">
        <v>67</v>
      </c>
      <c r="D60" s="71">
        <v>151.9</v>
      </c>
      <c r="F60" s="65"/>
      <c r="J60" s="47"/>
      <c r="L60" s="56"/>
      <c r="M60" s="59"/>
      <c r="N60" s="60"/>
    </row>
    <row r="61" spans="2:15" ht="13.5" customHeight="1" x14ac:dyDescent="0.25">
      <c r="C61" s="53" t="s">
        <v>68</v>
      </c>
      <c r="D61" s="72" t="e">
        <f>F61</f>
        <v>#REF!</v>
      </c>
      <c r="E61" s="64" t="s">
        <v>69</v>
      </c>
      <c r="F61" s="65" t="e">
        <f>F50/(E50+F50+G50)</f>
        <v>#REF!</v>
      </c>
      <c r="G61" s="66"/>
      <c r="K61" s="47" t="e">
        <f>#REF!+#REF!+#REF!+#REF!</f>
        <v>#REF!</v>
      </c>
      <c r="L61" s="56"/>
      <c r="M61" s="59"/>
      <c r="N61" s="60"/>
    </row>
    <row r="62" spans="2:15" x14ac:dyDescent="0.25">
      <c r="C62" s="53" t="s">
        <v>70</v>
      </c>
      <c r="D62" s="65">
        <v>4772</v>
      </c>
      <c r="F62" s="65"/>
      <c r="L62" s="56"/>
      <c r="M62" s="59"/>
      <c r="N62" s="60"/>
    </row>
    <row r="63" spans="2:15" x14ac:dyDescent="0.25">
      <c r="C63" s="53" t="s">
        <v>71</v>
      </c>
      <c r="D63" s="65">
        <v>4794</v>
      </c>
      <c r="F63" s="65"/>
      <c r="J63" s="47"/>
      <c r="K63" s="47" t="e">
        <f>#REF!+#REF!+#REF!+#REF!</f>
        <v>#REF!</v>
      </c>
      <c r="L63" s="73"/>
      <c r="M63" s="74"/>
      <c r="N63" s="75"/>
    </row>
    <row r="64" spans="2:15" ht="17.25" customHeight="1" x14ac:dyDescent="0.25">
      <c r="C64" s="53" t="s">
        <v>72</v>
      </c>
      <c r="D64" s="72" t="e">
        <f>F64</f>
        <v>#REF!</v>
      </c>
      <c r="E64" s="64" t="s">
        <v>73</v>
      </c>
      <c r="F64" s="65" t="e">
        <f>G50/(E50+F50+G50)</f>
        <v>#REF!</v>
      </c>
      <c r="G64" s="66"/>
      <c r="K64" s="59"/>
      <c r="L64" s="59"/>
      <c r="M64" s="59"/>
    </row>
    <row r="65" spans="2:20" x14ac:dyDescent="0.25">
      <c r="C65" s="53" t="s">
        <v>74</v>
      </c>
      <c r="D65" s="76">
        <v>142.38999999999999</v>
      </c>
      <c r="J65" s="47"/>
      <c r="K65" s="59"/>
      <c r="L65" s="59"/>
      <c r="M65" s="59"/>
    </row>
    <row r="66" spans="2:20" x14ac:dyDescent="0.25">
      <c r="C66" s="53" t="s">
        <v>75</v>
      </c>
      <c r="D66" s="76">
        <v>126.2</v>
      </c>
      <c r="K66" s="47"/>
      <c r="L66" s="59"/>
      <c r="M66" s="59"/>
      <c r="N66" s="59"/>
    </row>
    <row r="68" spans="2:20" ht="15.75" x14ac:dyDescent="0.25">
      <c r="C68" s="146" t="s">
        <v>76</v>
      </c>
      <c r="D68" s="146"/>
      <c r="E68" s="146"/>
      <c r="F68" s="146"/>
    </row>
    <row r="70" spans="2:20" x14ac:dyDescent="0.25">
      <c r="B70" s="77"/>
      <c r="C70" s="77"/>
      <c r="D70" s="78"/>
      <c r="E70" s="148" t="s">
        <v>77</v>
      </c>
      <c r="F70" s="148"/>
      <c r="G70" s="148"/>
    </row>
    <row r="71" spans="2:20" s="20" customFormat="1" ht="12.75" hidden="1" x14ac:dyDescent="0.2">
      <c r="B71" s="23">
        <v>1</v>
      </c>
      <c r="C71" s="23">
        <v>2</v>
      </c>
      <c r="D71" s="23">
        <v>3</v>
      </c>
      <c r="E71" s="22"/>
      <c r="F71" s="23">
        <v>4</v>
      </c>
      <c r="G71" s="22"/>
    </row>
    <row r="72" spans="2:20" ht="15.75" hidden="1" x14ac:dyDescent="0.25">
      <c r="B72" s="24">
        <v>1</v>
      </c>
      <c r="C72" s="25" t="s">
        <v>20</v>
      </c>
      <c r="D72" s="26"/>
      <c r="E72" s="27">
        <f>E73+E74</f>
        <v>0</v>
      </c>
      <c r="F72" s="27" t="e">
        <f>F73+F74</f>
        <v>#REF!</v>
      </c>
      <c r="G72" s="27" t="e">
        <f t="shared" ref="G72:G105" si="1">E72+F72</f>
        <v>#REF!</v>
      </c>
    </row>
    <row r="73" spans="2:20" hidden="1" x14ac:dyDescent="0.25">
      <c r="B73" s="24">
        <v>2</v>
      </c>
      <c r="C73" s="25"/>
      <c r="D73" s="28" t="s">
        <v>21</v>
      </c>
      <c r="E73" s="28"/>
      <c r="F73" s="30" t="e">
        <f>#REF!</f>
        <v>#REF!</v>
      </c>
      <c r="G73" s="29" t="e">
        <f t="shared" si="1"/>
        <v>#REF!</v>
      </c>
      <c r="H73" s="12"/>
      <c r="I73" s="31">
        <v>40706.82</v>
      </c>
      <c r="K73" s="12"/>
      <c r="L73" s="12"/>
      <c r="M73" s="12"/>
      <c r="N73" s="12"/>
      <c r="O73" s="12"/>
      <c r="P73" s="12"/>
      <c r="Q73" s="12"/>
      <c r="R73" s="12"/>
    </row>
    <row r="74" spans="2:20" hidden="1" x14ac:dyDescent="0.25">
      <c r="B74" s="24">
        <v>3</v>
      </c>
      <c r="C74" s="25"/>
      <c r="D74" s="28" t="s">
        <v>22</v>
      </c>
      <c r="E74" s="28"/>
      <c r="F74" s="30" t="e">
        <f>#REF!</f>
        <v>#REF!</v>
      </c>
      <c r="G74" s="29" t="e">
        <f t="shared" si="1"/>
        <v>#REF!</v>
      </c>
      <c r="H74" s="12"/>
      <c r="I74" s="31">
        <v>69554.100000000006</v>
      </c>
      <c r="K74" s="12"/>
      <c r="L74" s="12"/>
      <c r="M74" s="12"/>
      <c r="N74" s="12"/>
      <c r="O74" s="12"/>
      <c r="P74" s="12"/>
      <c r="Q74" s="12"/>
    </row>
    <row r="75" spans="2:20" s="20" customFormat="1" ht="25.5" hidden="1" x14ac:dyDescent="0.25">
      <c r="B75" s="24">
        <v>4</v>
      </c>
      <c r="C75" s="32" t="s">
        <v>23</v>
      </c>
      <c r="D75" s="21"/>
      <c r="E75" s="33">
        <f>E76+E77+E78</f>
        <v>0</v>
      </c>
      <c r="F75" s="33" t="e">
        <f>F76+F77+F78</f>
        <v>#REF!</v>
      </c>
      <c r="G75" s="36" t="e">
        <f t="shared" si="1"/>
        <v>#REF!</v>
      </c>
    </row>
    <row r="76" spans="2:20" ht="25.5" hidden="1" x14ac:dyDescent="0.25">
      <c r="B76" s="24">
        <v>5</v>
      </c>
      <c r="D76" s="34" t="s">
        <v>24</v>
      </c>
      <c r="E76" s="28">
        <v>0</v>
      </c>
      <c r="F76" s="30" t="e">
        <f>#REF!</f>
        <v>#REF!</v>
      </c>
      <c r="G76" s="29" t="e">
        <f t="shared" si="1"/>
        <v>#REF!</v>
      </c>
      <c r="I76" s="2">
        <v>133435.94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25.5" hidden="1" x14ac:dyDescent="0.25">
      <c r="B77" s="24">
        <v>6</v>
      </c>
      <c r="C77" s="32"/>
      <c r="D77" s="34" t="s">
        <v>25</v>
      </c>
      <c r="E77" s="28">
        <v>0</v>
      </c>
      <c r="F77" s="28">
        <v>0</v>
      </c>
      <c r="G77" s="29">
        <f t="shared" si="1"/>
        <v>0</v>
      </c>
      <c r="I77" s="2">
        <v>2952594.96</v>
      </c>
      <c r="K77" s="12"/>
      <c r="L77" s="12"/>
      <c r="M77" s="12"/>
      <c r="N77" s="12"/>
      <c r="O77" s="12"/>
      <c r="P77" s="12"/>
      <c r="Q77" s="12"/>
      <c r="R77" s="12"/>
      <c r="S77" s="12"/>
    </row>
    <row r="78" spans="2:20" hidden="1" x14ac:dyDescent="0.25">
      <c r="B78" s="24">
        <v>7</v>
      </c>
      <c r="C78" s="32"/>
      <c r="D78" s="34" t="s">
        <v>26</v>
      </c>
      <c r="E78" s="28">
        <v>0</v>
      </c>
      <c r="F78" s="29">
        <v>0</v>
      </c>
      <c r="G78" s="29">
        <f t="shared" si="1"/>
        <v>0</v>
      </c>
      <c r="I78" s="2">
        <v>7114317.0099999998</v>
      </c>
    </row>
    <row r="79" spans="2:20" ht="25.5" hidden="1" x14ac:dyDescent="0.25">
      <c r="B79" s="24">
        <v>8</v>
      </c>
      <c r="C79" s="32" t="s">
        <v>27</v>
      </c>
      <c r="D79" s="35"/>
      <c r="E79" s="36">
        <f>SUM(E80:E84)</f>
        <v>0</v>
      </c>
      <c r="F79" s="36" t="e">
        <f>SUM(F80:F83)</f>
        <v>#REF!</v>
      </c>
      <c r="G79" s="36" t="e">
        <f t="shared" si="1"/>
        <v>#REF!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idden="1" x14ac:dyDescent="0.25">
      <c r="B80" s="24">
        <v>9</v>
      </c>
      <c r="D80" s="35" t="s">
        <v>28</v>
      </c>
      <c r="E80" s="28">
        <v>0</v>
      </c>
      <c r="F80" s="30" t="e">
        <f>#REF!</f>
        <v>#REF!</v>
      </c>
      <c r="G80" s="29" t="e">
        <f t="shared" si="1"/>
        <v>#REF!</v>
      </c>
      <c r="H80" s="12"/>
      <c r="I80" s="2">
        <v>1109327.8899999999</v>
      </c>
      <c r="K80" s="12"/>
      <c r="L80" s="12"/>
      <c r="M80" s="12"/>
      <c r="N80" s="12"/>
      <c r="O80" s="12"/>
      <c r="P80" s="12"/>
    </row>
    <row r="81" spans="2:17" hidden="1" x14ac:dyDescent="0.25">
      <c r="B81" s="24">
        <v>10</v>
      </c>
      <c r="C81" s="32"/>
      <c r="D81" s="35" t="s">
        <v>29</v>
      </c>
      <c r="E81" s="28">
        <v>0</v>
      </c>
      <c r="F81" s="30">
        <v>0</v>
      </c>
      <c r="G81" s="29">
        <f t="shared" si="1"/>
        <v>0</v>
      </c>
      <c r="I81" s="2">
        <v>18652002.510000002</v>
      </c>
    </row>
    <row r="82" spans="2:17" hidden="1" x14ac:dyDescent="0.25">
      <c r="B82" s="24">
        <v>11</v>
      </c>
      <c r="C82" s="32"/>
      <c r="D82" s="35" t="s">
        <v>30</v>
      </c>
      <c r="E82" s="28">
        <v>0</v>
      </c>
      <c r="F82" s="37">
        <v>0</v>
      </c>
      <c r="G82" s="29">
        <f t="shared" si="1"/>
        <v>0</v>
      </c>
      <c r="I82" s="2">
        <v>1581369.09</v>
      </c>
    </row>
    <row r="83" spans="2:17" hidden="1" x14ac:dyDescent="0.25">
      <c r="B83" s="24">
        <v>12</v>
      </c>
      <c r="C83" s="32"/>
      <c r="D83" s="35" t="s">
        <v>31</v>
      </c>
      <c r="E83" s="28">
        <v>0</v>
      </c>
      <c r="F83" s="30">
        <v>0</v>
      </c>
      <c r="G83" s="29">
        <f t="shared" si="1"/>
        <v>0</v>
      </c>
      <c r="I83" s="2">
        <v>118088.46</v>
      </c>
    </row>
    <row r="84" spans="2:17" hidden="1" x14ac:dyDescent="0.25">
      <c r="B84" s="24">
        <v>13</v>
      </c>
      <c r="C84" s="32"/>
      <c r="D84" s="38" t="s">
        <v>32</v>
      </c>
      <c r="E84" s="28">
        <v>0</v>
      </c>
      <c r="F84" s="30"/>
      <c r="G84" s="29">
        <f t="shared" si="1"/>
        <v>0</v>
      </c>
      <c r="I84" s="2">
        <v>821575</v>
      </c>
    </row>
    <row r="85" spans="2:17" ht="25.5" hidden="1" x14ac:dyDescent="0.25">
      <c r="B85" s="24">
        <v>14</v>
      </c>
      <c r="C85" s="32" t="s">
        <v>33</v>
      </c>
      <c r="D85" s="39"/>
      <c r="E85" s="36">
        <f>SUM(E86:E89)</f>
        <v>0</v>
      </c>
      <c r="F85" s="36">
        <f>SUM(F86:F89)</f>
        <v>0</v>
      </c>
      <c r="G85" s="36">
        <f t="shared" si="1"/>
        <v>0</v>
      </c>
    </row>
    <row r="86" spans="2:17" ht="25.5" hidden="1" x14ac:dyDescent="0.25">
      <c r="B86" s="24">
        <v>15</v>
      </c>
      <c r="C86" s="32"/>
      <c r="D86" s="39" t="s">
        <v>34</v>
      </c>
      <c r="E86" s="28">
        <v>0</v>
      </c>
      <c r="F86" s="30">
        <v>0</v>
      </c>
      <c r="G86" s="29">
        <f t="shared" si="1"/>
        <v>0</v>
      </c>
      <c r="H86" s="12"/>
      <c r="I86" s="2">
        <v>1126315.8700000001</v>
      </c>
      <c r="K86" s="12"/>
      <c r="L86" s="12"/>
      <c r="M86" s="12"/>
      <c r="N86" s="12"/>
      <c r="O86" s="12"/>
      <c r="P86" s="12"/>
    </row>
    <row r="87" spans="2:17" hidden="1" x14ac:dyDescent="0.25">
      <c r="B87" s="24">
        <v>16</v>
      </c>
      <c r="C87" s="25"/>
      <c r="D87" s="35" t="s">
        <v>35</v>
      </c>
      <c r="E87" s="28">
        <v>0</v>
      </c>
      <c r="F87" s="30">
        <v>0</v>
      </c>
      <c r="G87" s="29">
        <f t="shared" si="1"/>
        <v>0</v>
      </c>
      <c r="H87" s="12"/>
      <c r="I87" s="2">
        <v>29300.18</v>
      </c>
      <c r="K87" s="12"/>
      <c r="L87" s="12"/>
      <c r="M87" s="12"/>
      <c r="N87" s="12"/>
      <c r="O87" s="12"/>
      <c r="P87" s="12"/>
    </row>
    <row r="88" spans="2:17" hidden="1" x14ac:dyDescent="0.25">
      <c r="B88" s="24">
        <v>17</v>
      </c>
      <c r="C88" s="25"/>
      <c r="D88" s="35" t="s">
        <v>36</v>
      </c>
      <c r="E88" s="28">
        <v>0</v>
      </c>
      <c r="F88" s="30">
        <v>0</v>
      </c>
      <c r="G88" s="29">
        <f t="shared" si="1"/>
        <v>0</v>
      </c>
      <c r="I88" s="2">
        <v>115518.39999999999</v>
      </c>
    </row>
    <row r="89" spans="2:17" hidden="1" x14ac:dyDescent="0.25">
      <c r="B89" s="24">
        <v>18</v>
      </c>
      <c r="C89" s="25"/>
      <c r="D89" s="38" t="s">
        <v>32</v>
      </c>
      <c r="E89" s="28">
        <v>0</v>
      </c>
      <c r="F89" s="30">
        <v>0</v>
      </c>
      <c r="G89" s="29">
        <f t="shared" si="1"/>
        <v>0</v>
      </c>
      <c r="I89" s="2">
        <v>100040</v>
      </c>
    </row>
    <row r="90" spans="2:17" ht="15.75" hidden="1" x14ac:dyDescent="0.25">
      <c r="B90" s="24">
        <v>19</v>
      </c>
      <c r="C90" s="25" t="s">
        <v>37</v>
      </c>
      <c r="D90" s="40"/>
      <c r="E90" s="36">
        <f>SUM(E91:E97)</f>
        <v>0</v>
      </c>
      <c r="F90" s="36">
        <f>SUM(F91:F97)</f>
        <v>0</v>
      </c>
      <c r="G90" s="36">
        <f t="shared" si="1"/>
        <v>0</v>
      </c>
      <c r="H90" s="12"/>
      <c r="K90" s="12"/>
      <c r="L90" s="12"/>
      <c r="M90" s="12"/>
      <c r="N90" s="12"/>
      <c r="O90" s="12"/>
      <c r="P90" s="12"/>
      <c r="Q90" s="12"/>
    </row>
    <row r="91" spans="2:17" hidden="1" x14ac:dyDescent="0.25">
      <c r="B91" s="24">
        <v>20</v>
      </c>
      <c r="C91" s="25"/>
      <c r="D91" s="35" t="s">
        <v>38</v>
      </c>
      <c r="E91" s="28">
        <v>0</v>
      </c>
      <c r="F91" s="30">
        <v>0</v>
      </c>
      <c r="G91" s="29">
        <f t="shared" si="1"/>
        <v>0</v>
      </c>
      <c r="H91" s="12"/>
      <c r="I91" s="2">
        <v>69253.02</v>
      </c>
      <c r="K91" s="12"/>
      <c r="L91" s="12"/>
      <c r="M91" s="12"/>
      <c r="N91" s="12"/>
      <c r="O91" s="12"/>
      <c r="P91" s="12"/>
      <c r="Q91" s="12"/>
    </row>
    <row r="92" spans="2:17" hidden="1" x14ac:dyDescent="0.25">
      <c r="B92" s="24">
        <v>21</v>
      </c>
      <c r="C92" s="25"/>
      <c r="D92" s="35" t="s">
        <v>39</v>
      </c>
      <c r="E92" s="28">
        <v>0</v>
      </c>
      <c r="F92" s="30">
        <v>0</v>
      </c>
      <c r="G92" s="29">
        <f t="shared" si="1"/>
        <v>0</v>
      </c>
      <c r="I92" s="2">
        <v>1078162.81</v>
      </c>
    </row>
    <row r="93" spans="2:17" hidden="1" x14ac:dyDescent="0.25">
      <c r="B93" s="24">
        <v>22</v>
      </c>
      <c r="C93" s="25"/>
      <c r="D93" s="35" t="s">
        <v>40</v>
      </c>
      <c r="E93" s="28">
        <v>0</v>
      </c>
      <c r="F93" s="30">
        <v>0</v>
      </c>
      <c r="G93" s="29">
        <f t="shared" si="1"/>
        <v>0</v>
      </c>
      <c r="I93" s="2">
        <v>343454.88</v>
      </c>
    </row>
    <row r="94" spans="2:17" hidden="1" x14ac:dyDescent="0.25">
      <c r="B94" s="24">
        <v>23</v>
      </c>
      <c r="C94" s="25"/>
      <c r="D94" s="35" t="s">
        <v>41</v>
      </c>
      <c r="E94" s="28">
        <v>0</v>
      </c>
      <c r="F94" s="30">
        <v>0</v>
      </c>
      <c r="G94" s="29">
        <f t="shared" si="1"/>
        <v>0</v>
      </c>
      <c r="I94" s="2">
        <v>231866.73</v>
      </c>
    </row>
    <row r="95" spans="2:17" hidden="1" x14ac:dyDescent="0.25">
      <c r="B95" s="24">
        <v>24</v>
      </c>
      <c r="C95" s="25"/>
      <c r="D95" s="35" t="s">
        <v>42</v>
      </c>
      <c r="E95" s="28">
        <v>0</v>
      </c>
      <c r="F95" s="30">
        <v>0</v>
      </c>
      <c r="G95" s="29">
        <f t="shared" si="1"/>
        <v>0</v>
      </c>
      <c r="H95" s="12"/>
      <c r="I95" s="2">
        <v>5112.1899999999996</v>
      </c>
      <c r="K95" s="12"/>
      <c r="L95" s="12"/>
      <c r="M95" s="12"/>
      <c r="N95" s="12"/>
      <c r="O95" s="12"/>
      <c r="P95" s="12"/>
    </row>
    <row r="96" spans="2:17" hidden="1" x14ac:dyDescent="0.25">
      <c r="B96" s="24">
        <v>25</v>
      </c>
      <c r="C96" s="25"/>
      <c r="D96" s="35" t="s">
        <v>43</v>
      </c>
      <c r="E96" s="28">
        <v>0</v>
      </c>
      <c r="F96" s="30">
        <v>0</v>
      </c>
      <c r="G96" s="29">
        <f t="shared" si="1"/>
        <v>0</v>
      </c>
      <c r="I96" s="2">
        <v>40368.94</v>
      </c>
    </row>
    <row r="97" spans="2:22" hidden="1" x14ac:dyDescent="0.25">
      <c r="B97" s="24">
        <v>26</v>
      </c>
      <c r="C97" s="25"/>
      <c r="D97" s="38" t="s">
        <v>44</v>
      </c>
      <c r="E97" s="28">
        <v>0</v>
      </c>
      <c r="F97" s="30">
        <v>0</v>
      </c>
      <c r="G97" s="29">
        <f t="shared" si="1"/>
        <v>0</v>
      </c>
      <c r="I97" s="2">
        <v>538000</v>
      </c>
    </row>
    <row r="98" spans="2:22" ht="15.75" hidden="1" x14ac:dyDescent="0.25">
      <c r="B98" s="24">
        <v>27</v>
      </c>
      <c r="C98" s="25" t="s">
        <v>45</v>
      </c>
      <c r="D98" s="40"/>
      <c r="E98" s="36">
        <f>SUM(E99:E100)</f>
        <v>0</v>
      </c>
      <c r="F98" s="36">
        <f>SUM(F99:F100)</f>
        <v>0</v>
      </c>
      <c r="G98" s="36">
        <f t="shared" si="1"/>
        <v>0</v>
      </c>
      <c r="H98" s="12"/>
      <c r="K98" s="12"/>
      <c r="L98" s="12"/>
      <c r="M98" s="12"/>
      <c r="N98" s="12"/>
      <c r="O98" s="12"/>
      <c r="P98" s="12"/>
      <c r="Q98" s="12"/>
    </row>
    <row r="99" spans="2:22" hidden="1" x14ac:dyDescent="0.25">
      <c r="B99" s="24">
        <v>28</v>
      </c>
      <c r="C99" s="25"/>
      <c r="D99" s="35" t="s">
        <v>46</v>
      </c>
      <c r="E99" s="28">
        <v>0</v>
      </c>
      <c r="F99" s="30">
        <v>0</v>
      </c>
      <c r="G99" s="29">
        <f t="shared" si="1"/>
        <v>0</v>
      </c>
      <c r="I99" s="2">
        <v>559433.11</v>
      </c>
    </row>
    <row r="100" spans="2:22" hidden="1" x14ac:dyDescent="0.25">
      <c r="B100" s="24">
        <v>29</v>
      </c>
      <c r="C100" s="25"/>
      <c r="D100" s="35" t="s">
        <v>47</v>
      </c>
      <c r="E100" s="28">
        <v>0</v>
      </c>
      <c r="F100" s="30">
        <v>0</v>
      </c>
      <c r="G100" s="29">
        <f t="shared" si="1"/>
        <v>0</v>
      </c>
      <c r="I100" s="2">
        <v>44563.11</v>
      </c>
    </row>
    <row r="101" spans="2:22" ht="26.25" hidden="1" x14ac:dyDescent="0.25">
      <c r="B101" s="24">
        <v>30</v>
      </c>
      <c r="C101" s="25" t="s">
        <v>48</v>
      </c>
      <c r="D101" s="40"/>
      <c r="E101" s="36">
        <f>SUM(E102)</f>
        <v>0</v>
      </c>
      <c r="F101" s="36">
        <f>SUM(F102)</f>
        <v>0</v>
      </c>
      <c r="G101" s="36">
        <f t="shared" si="1"/>
        <v>0</v>
      </c>
    </row>
    <row r="102" spans="2:22" hidden="1" x14ac:dyDescent="0.25">
      <c r="B102" s="24">
        <v>31</v>
      </c>
      <c r="C102" s="41"/>
      <c r="D102" s="35" t="s">
        <v>49</v>
      </c>
      <c r="E102" s="28">
        <v>0</v>
      </c>
      <c r="F102" s="30">
        <v>0</v>
      </c>
      <c r="G102" s="29">
        <f t="shared" si="1"/>
        <v>0</v>
      </c>
      <c r="H102" s="42"/>
      <c r="I102" s="2">
        <v>166087.98000000001</v>
      </c>
      <c r="K102" s="12"/>
      <c r="L102" s="12"/>
      <c r="M102" s="12"/>
      <c r="N102" s="12"/>
      <c r="O102" s="12"/>
      <c r="P102" s="12"/>
      <c r="Q102" s="12"/>
      <c r="R102" s="12"/>
    </row>
    <row r="103" spans="2:22" ht="15.75" hidden="1" x14ac:dyDescent="0.25">
      <c r="B103" s="24">
        <v>32</v>
      </c>
      <c r="C103" s="79" t="s">
        <v>50</v>
      </c>
      <c r="D103" s="26"/>
      <c r="E103" s="36">
        <f>SUM(E104)</f>
        <v>0</v>
      </c>
      <c r="F103" s="36">
        <f>SUM(F104)</f>
        <v>0</v>
      </c>
      <c r="G103" s="36">
        <f t="shared" si="1"/>
        <v>0</v>
      </c>
      <c r="H103" s="11"/>
      <c r="K103" s="12"/>
      <c r="L103" s="12"/>
      <c r="M103" s="12"/>
      <c r="N103" s="12"/>
      <c r="O103" s="12"/>
      <c r="P103" s="12"/>
      <c r="Q103" s="12"/>
      <c r="R103" s="12"/>
    </row>
    <row r="104" spans="2:22" hidden="1" x14ac:dyDescent="0.25">
      <c r="B104" s="24">
        <v>33</v>
      </c>
      <c r="C104" s="25"/>
      <c r="D104" s="28" t="s">
        <v>51</v>
      </c>
      <c r="E104" s="28">
        <v>0</v>
      </c>
      <c r="F104" s="30">
        <v>0</v>
      </c>
      <c r="G104" s="29">
        <f t="shared" si="1"/>
        <v>0</v>
      </c>
      <c r="H104" s="12"/>
      <c r="I104" s="2">
        <v>6265.93</v>
      </c>
      <c r="K104" s="12"/>
      <c r="L104" s="12"/>
      <c r="M104" s="12"/>
      <c r="N104" s="12"/>
      <c r="O104" s="12"/>
      <c r="P104" s="12"/>
      <c r="Q104" s="12"/>
      <c r="R104" s="12"/>
    </row>
    <row r="105" spans="2:22" hidden="1" x14ac:dyDescent="0.25">
      <c r="B105" s="80">
        <v>34</v>
      </c>
      <c r="C105" s="81"/>
      <c r="D105" s="82"/>
      <c r="E105" s="83"/>
      <c r="F105" s="84"/>
      <c r="G105" s="85">
        <f t="shared" si="1"/>
        <v>0</v>
      </c>
    </row>
    <row r="106" spans="2:22" ht="16.5" customHeight="1" x14ac:dyDescent="0.25">
      <c r="B106" s="151" t="s">
        <v>78</v>
      </c>
      <c r="C106" s="151"/>
      <c r="D106" s="151"/>
      <c r="E106" s="152" t="e">
        <f>#REF!</f>
        <v>#REF!</v>
      </c>
      <c r="F106" s="152"/>
      <c r="G106" s="152"/>
      <c r="I106" s="47">
        <f>SUM(I75:I104)</f>
        <v>36936454.009999998</v>
      </c>
    </row>
    <row r="107" spans="2:22" ht="15.75" hidden="1" customHeight="1" x14ac:dyDescent="0.25">
      <c r="B107" s="153" t="s">
        <v>79</v>
      </c>
      <c r="C107" s="153"/>
      <c r="D107" s="153"/>
      <c r="E107" s="86">
        <v>0</v>
      </c>
      <c r="F107" s="87" t="e">
        <f>F106*D55</f>
        <v>#REF!</v>
      </c>
      <c r="G107" s="88" t="e">
        <f>E107+F107</f>
        <v>#REF!</v>
      </c>
      <c r="I107" s="47"/>
    </row>
    <row r="108" spans="2:22" ht="16.5" customHeight="1" x14ac:dyDescent="0.25">
      <c r="B108" s="154" t="s">
        <v>80</v>
      </c>
      <c r="C108" s="154"/>
      <c r="D108" s="154"/>
      <c r="E108" s="155" t="e">
        <f>ROUND(E106*D55-E106,2)</f>
        <v>#REF!</v>
      </c>
      <c r="F108" s="155"/>
      <c r="G108" s="155"/>
      <c r="I108" s="47"/>
    </row>
    <row r="109" spans="2:22" ht="16.5" customHeight="1" x14ac:dyDescent="0.25">
      <c r="B109" s="156" t="s">
        <v>81</v>
      </c>
      <c r="C109" s="156"/>
      <c r="D109" s="156"/>
      <c r="E109" s="157" t="e">
        <f>E106+E108</f>
        <v>#REF!</v>
      </c>
      <c r="F109" s="157"/>
      <c r="G109" s="157"/>
    </row>
    <row r="110" spans="2:22" ht="15.75" x14ac:dyDescent="0.25">
      <c r="B110" s="89"/>
      <c r="C110" s="89"/>
      <c r="D110" s="89"/>
      <c r="E110" s="90"/>
      <c r="F110" s="90"/>
      <c r="G110" s="90"/>
    </row>
    <row r="111" spans="2:22" ht="20.25" x14ac:dyDescent="0.25">
      <c r="D111" s="91" t="s">
        <v>82</v>
      </c>
      <c r="G111" s="90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2:22" ht="18" x14ac:dyDescent="0.25">
      <c r="D112" s="93" t="s">
        <v>83</v>
      </c>
      <c r="E112" s="94" t="e">
        <f>E108</f>
        <v>#REF!</v>
      </c>
      <c r="F112" s="95"/>
      <c r="G112" s="90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2:22" ht="18" x14ac:dyDescent="0.25">
      <c r="B113" s="89"/>
      <c r="D113" s="96" t="s">
        <v>84</v>
      </c>
      <c r="E113" s="90"/>
      <c r="F113" s="90"/>
      <c r="G113" s="90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2:22" ht="18" x14ac:dyDescent="0.25">
      <c r="B114" s="89"/>
      <c r="D114" s="96" t="s">
        <v>85</v>
      </c>
      <c r="E114" s="90"/>
      <c r="F114" s="90"/>
      <c r="G114" s="90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2:22" ht="15.75" x14ac:dyDescent="0.25">
      <c r="B115" s="89"/>
      <c r="C115" s="89"/>
      <c r="D115" s="89"/>
      <c r="E115" s="90"/>
      <c r="F115" s="90"/>
      <c r="G115" s="90"/>
    </row>
    <row r="116" spans="2:22" s="97" customFormat="1" x14ac:dyDescent="0.2">
      <c r="B116" s="5"/>
      <c r="C116" s="5" t="s">
        <v>86</v>
      </c>
      <c r="D116" s="2"/>
      <c r="E116" s="5" t="s">
        <v>87</v>
      </c>
      <c r="F116" s="5"/>
      <c r="G116" s="98"/>
      <c r="H116" s="98"/>
      <c r="I116" s="98"/>
    </row>
    <row r="117" spans="2:22" s="97" customFormat="1" x14ac:dyDescent="0.2">
      <c r="B117" s="5"/>
      <c r="C117" s="5" t="s">
        <v>88</v>
      </c>
      <c r="D117" s="2"/>
      <c r="E117" s="5" t="s">
        <v>89</v>
      </c>
      <c r="F117" s="5"/>
      <c r="G117" s="98"/>
      <c r="H117" s="98"/>
      <c r="I117" s="98"/>
    </row>
    <row r="118" spans="2:22" s="97" customFormat="1" ht="18" x14ac:dyDescent="0.25">
      <c r="B118" s="5"/>
      <c r="C118" s="5" t="s">
        <v>90</v>
      </c>
      <c r="D118" s="2"/>
      <c r="E118" s="99"/>
      <c r="F118" s="100"/>
      <c r="G118" s="101"/>
      <c r="I118" s="102"/>
    </row>
    <row r="122" spans="2:22" x14ac:dyDescent="0.25">
      <c r="D122" s="47" t="e">
        <f>E108</f>
        <v>#REF!</v>
      </c>
      <c r="E122" s="47" t="e">
        <f>#REF!</f>
        <v>#REF!</v>
      </c>
      <c r="F122" s="103" t="e">
        <f>E108-E122</f>
        <v>#REF!</v>
      </c>
    </row>
  </sheetData>
  <mergeCells count="16">
    <mergeCell ref="B107:D107"/>
    <mergeCell ref="B108:D108"/>
    <mergeCell ref="E108:G108"/>
    <mergeCell ref="B109:D109"/>
    <mergeCell ref="E109:G109"/>
    <mergeCell ref="C54:F54"/>
    <mergeCell ref="L54:N54"/>
    <mergeCell ref="C68:F68"/>
    <mergeCell ref="E70:G70"/>
    <mergeCell ref="B106:D106"/>
    <mergeCell ref="E106:G106"/>
    <mergeCell ref="C3:G4"/>
    <mergeCell ref="B9:G9"/>
    <mergeCell ref="B11:G11"/>
    <mergeCell ref="B12:G12"/>
    <mergeCell ref="E13:G13"/>
  </mergeCells>
  <pageMargins left="0.7" right="0.7" top="0.75" bottom="0.75" header="0.511811023622047" footer="0.511811023622047"/>
  <pageSetup paperSize="9" fitToHeight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opLeftCell="B2" zoomScaleNormal="100" workbookViewId="0">
      <selection activeCell="K63" sqref="K63"/>
    </sheetView>
  </sheetViews>
  <sheetFormatPr defaultColWidth="9.140625" defaultRowHeight="15" x14ac:dyDescent="0.25"/>
  <cols>
    <col min="1" max="1" width="2" style="1" customWidth="1"/>
    <col min="2" max="2" width="11.85546875" style="2" customWidth="1"/>
    <col min="3" max="3" width="32.7109375" style="2" customWidth="1"/>
    <col min="4" max="4" width="15" style="2" customWidth="1"/>
    <col min="5" max="5" width="15.7109375" style="2" customWidth="1"/>
    <col min="6" max="6" width="13.42578125" style="2" customWidth="1"/>
    <col min="7" max="7" width="22.7109375" style="2" customWidth="1"/>
    <col min="8" max="8" width="9.85546875" style="2" customWidth="1"/>
    <col min="9" max="9" width="12.28515625" style="2" hidden="1" customWidth="1"/>
    <col min="10" max="10" width="18" style="2" customWidth="1"/>
    <col min="11" max="11" width="9.85546875" style="2" customWidth="1"/>
    <col min="12" max="12" width="12" style="2" customWidth="1"/>
    <col min="13" max="13" width="10.7109375" style="2" customWidth="1"/>
    <col min="14" max="14" width="9.85546875" style="2" customWidth="1"/>
    <col min="15" max="16384" width="9.140625" style="2"/>
  </cols>
  <sheetData>
    <row r="1" spans="2:15" hidden="1" x14ac:dyDescent="0.25">
      <c r="B1" s="3" t="s">
        <v>0</v>
      </c>
      <c r="C1" s="3"/>
      <c r="D1" s="3"/>
      <c r="F1" s="3"/>
    </row>
    <row r="2" spans="2:15" ht="15" customHeight="1" x14ac:dyDescent="0.25">
      <c r="B2" s="5" t="s">
        <v>2</v>
      </c>
      <c r="C2" s="144" t="s">
        <v>3</v>
      </c>
      <c r="D2" s="144"/>
      <c r="E2" s="144"/>
      <c r="F2" s="144"/>
      <c r="G2" s="144"/>
      <c r="H2" s="6"/>
      <c r="I2" s="6"/>
      <c r="K2" s="6"/>
      <c r="L2" s="6"/>
      <c r="M2" s="6"/>
      <c r="N2" s="6"/>
      <c r="O2" s="7"/>
    </row>
    <row r="3" spans="2:15" x14ac:dyDescent="0.25">
      <c r="B3" s="5"/>
      <c r="C3" s="144"/>
      <c r="D3" s="144"/>
      <c r="E3" s="144"/>
      <c r="F3" s="144"/>
      <c r="G3" s="144"/>
      <c r="H3" s="6"/>
      <c r="I3" s="6"/>
      <c r="K3" s="6"/>
      <c r="L3" s="6"/>
      <c r="M3" s="6"/>
      <c r="N3" s="6"/>
      <c r="O3" s="7"/>
    </row>
    <row r="4" spans="2:15" x14ac:dyDescent="0.25">
      <c r="B4" s="8" t="s">
        <v>4</v>
      </c>
      <c r="C4" s="9" t="s">
        <v>5</v>
      </c>
      <c r="F4" s="9"/>
    </row>
    <row r="5" spans="2:15" x14ac:dyDescent="0.25">
      <c r="B5" s="8" t="s">
        <v>6</v>
      </c>
      <c r="C5" s="9" t="s">
        <v>7</v>
      </c>
      <c r="F5" s="9"/>
    </row>
    <row r="6" spans="2:15" x14ac:dyDescent="0.25">
      <c r="B6" s="8" t="s">
        <v>8</v>
      </c>
      <c r="C6" s="9" t="s">
        <v>9</v>
      </c>
      <c r="F6" s="9"/>
    </row>
    <row r="7" spans="2:15" ht="15.75" x14ac:dyDescent="0.25">
      <c r="B7" s="10"/>
      <c r="C7" s="10"/>
      <c r="D7" s="10"/>
      <c r="E7" s="11"/>
      <c r="F7" s="10"/>
      <c r="G7" s="12"/>
      <c r="H7" s="12"/>
      <c r="I7" s="12"/>
      <c r="J7" s="13"/>
      <c r="K7" s="12"/>
      <c r="L7" s="12"/>
      <c r="M7" s="12"/>
      <c r="N7" s="12"/>
      <c r="O7" s="12"/>
    </row>
    <row r="8" spans="2:15" ht="15.75" x14ac:dyDescent="0.25">
      <c r="B8" s="158" t="s">
        <v>91</v>
      </c>
      <c r="C8" s="158"/>
      <c r="D8" s="158"/>
      <c r="E8" s="158"/>
      <c r="F8" s="158"/>
      <c r="G8" s="158"/>
      <c r="J8" s="13"/>
    </row>
    <row r="9" spans="2:15" ht="15.75" x14ac:dyDescent="0.25">
      <c r="B9" s="158" t="s">
        <v>92</v>
      </c>
      <c r="C9" s="158"/>
      <c r="D9" s="158"/>
      <c r="E9" s="158"/>
      <c r="F9" s="158"/>
      <c r="G9" s="158"/>
      <c r="J9" s="13"/>
    </row>
    <row r="10" spans="2:15" s="2" customFormat="1" ht="12.75" x14ac:dyDescent="0.2">
      <c r="C10" s="49"/>
      <c r="D10" s="50"/>
      <c r="F10" s="50"/>
    </row>
    <row r="11" spans="2:15" s="2" customFormat="1" ht="15.75" x14ac:dyDescent="0.25">
      <c r="B11" s="49" t="s">
        <v>57</v>
      </c>
      <c r="C11" s="51" t="s">
        <v>58</v>
      </c>
      <c r="D11" s="52" t="e">
        <f>0+D14*D15/D16+D17*D18/D19+D20*D21/D22</f>
        <v>#REF!</v>
      </c>
      <c r="F11" s="104" t="s">
        <v>60</v>
      </c>
      <c r="G11" s="105" t="e">
        <f>D13+D14+D17+D20</f>
        <v>#REF!</v>
      </c>
    </row>
    <row r="12" spans="2:15" s="2" customFormat="1" ht="12.75" x14ac:dyDescent="0.2">
      <c r="C12" s="49"/>
      <c r="D12" s="50"/>
      <c r="F12" s="50"/>
    </row>
    <row r="13" spans="2:15" s="2" customFormat="1" ht="12.75" x14ac:dyDescent="0.2">
      <c r="C13" s="61" t="s">
        <v>93</v>
      </c>
      <c r="D13" s="55">
        <v>0</v>
      </c>
      <c r="F13" s="50"/>
      <c r="L13" s="159" t="s">
        <v>56</v>
      </c>
      <c r="M13" s="159"/>
      <c r="N13" s="159"/>
      <c r="O13" s="62" t="e">
        <f>N14/(N14+K20+K17+K14)</f>
        <v>#REF!</v>
      </c>
    </row>
    <row r="14" spans="2:15" s="2" customFormat="1" ht="13.5" customHeight="1" x14ac:dyDescent="0.2">
      <c r="C14" s="53" t="s">
        <v>94</v>
      </c>
      <c r="D14" s="63" t="e">
        <f>F14</f>
        <v>#REF!</v>
      </c>
      <c r="E14" s="64" t="s">
        <v>64</v>
      </c>
      <c r="F14" s="65" t="e">
        <f>K14/(K14+K17+K20)</f>
        <v>#REF!</v>
      </c>
      <c r="G14" s="66" t="s">
        <v>95</v>
      </c>
      <c r="J14" s="2" t="s">
        <v>96</v>
      </c>
      <c r="K14" s="47" t="e">
        <f>#REF!+#REF!+#REF!+#REF!</f>
        <v>#REF!</v>
      </c>
      <c r="L14" s="56"/>
      <c r="M14" s="57" t="e">
        <f>K14+L17+K20+K22</f>
        <v>#REF!</v>
      </c>
      <c r="N14" s="58"/>
      <c r="O14" s="68"/>
    </row>
    <row r="15" spans="2:15" x14ac:dyDescent="0.25">
      <c r="C15" s="53" t="s">
        <v>97</v>
      </c>
      <c r="D15" s="65">
        <v>180</v>
      </c>
      <c r="F15" s="65"/>
      <c r="L15" s="56"/>
      <c r="M15" s="59"/>
      <c r="N15" s="60"/>
    </row>
    <row r="16" spans="2:15" x14ac:dyDescent="0.25">
      <c r="C16" s="53" t="s">
        <v>98</v>
      </c>
      <c r="D16" s="71">
        <v>151.9</v>
      </c>
      <c r="F16" s="65"/>
      <c r="L16" s="56"/>
      <c r="M16" s="59" t="e">
        <f>M14*10%+M14</f>
        <v>#REF!</v>
      </c>
      <c r="N16" s="60"/>
    </row>
    <row r="17" spans="2:20" x14ac:dyDescent="0.25">
      <c r="C17" s="53" t="s">
        <v>99</v>
      </c>
      <c r="D17" s="72" t="e">
        <f>F17</f>
        <v>#REF!</v>
      </c>
      <c r="E17" s="64" t="s">
        <v>69</v>
      </c>
      <c r="F17" s="65" t="e">
        <f>K17/(K17+K20+K14)</f>
        <v>#REF!</v>
      </c>
      <c r="G17" s="66" t="s">
        <v>100</v>
      </c>
      <c r="J17" s="2" t="s">
        <v>101</v>
      </c>
      <c r="K17" s="47" t="e">
        <f>#REF!+#REF!+#REF!+#REF!</f>
        <v>#REF!</v>
      </c>
      <c r="L17" s="56" t="e">
        <f>K17+K17*2.25%</f>
        <v>#REF!</v>
      </c>
      <c r="M17" s="59"/>
      <c r="N17" s="60"/>
    </row>
    <row r="18" spans="2:20" x14ac:dyDescent="0.25">
      <c r="C18" s="53" t="s">
        <v>102</v>
      </c>
      <c r="D18" s="65">
        <v>4772</v>
      </c>
      <c r="F18" s="65"/>
      <c r="L18" s="56"/>
      <c r="M18" s="69" t="e">
        <f>M16*5%+M16</f>
        <v>#REF!</v>
      </c>
      <c r="N18" s="70" t="s">
        <v>66</v>
      </c>
    </row>
    <row r="19" spans="2:20" x14ac:dyDescent="0.25">
      <c r="C19" s="53" t="s">
        <v>103</v>
      </c>
      <c r="D19" s="65">
        <v>4794</v>
      </c>
      <c r="F19" s="65"/>
      <c r="L19" s="56"/>
      <c r="M19" s="59"/>
      <c r="N19" s="60"/>
    </row>
    <row r="20" spans="2:20" x14ac:dyDescent="0.25">
      <c r="C20" s="53" t="s">
        <v>104</v>
      </c>
      <c r="D20" s="72" t="e">
        <f>F20</f>
        <v>#REF!</v>
      </c>
      <c r="E20" s="64" t="s">
        <v>73</v>
      </c>
      <c r="F20" s="65" t="e">
        <f>K20/(K20+K14+K17)</f>
        <v>#REF!</v>
      </c>
      <c r="G20" s="66" t="s">
        <v>105</v>
      </c>
      <c r="J20" s="2" t="s">
        <v>106</v>
      </c>
      <c r="K20" s="47" t="e">
        <f>#REF!+#REF!+#REF!+#REF!</f>
        <v>#REF!</v>
      </c>
      <c r="L20" s="56"/>
      <c r="M20" s="59"/>
      <c r="N20" s="60"/>
    </row>
    <row r="21" spans="2:20" x14ac:dyDescent="0.25">
      <c r="C21" s="53" t="s">
        <v>107</v>
      </c>
      <c r="D21" s="76">
        <v>139.57</v>
      </c>
      <c r="L21" s="56"/>
      <c r="M21" s="59"/>
      <c r="N21" s="60"/>
    </row>
    <row r="22" spans="2:20" x14ac:dyDescent="0.25">
      <c r="C22" s="53" t="s">
        <v>108</v>
      </c>
      <c r="D22" s="76">
        <v>126.2</v>
      </c>
      <c r="J22" s="2" t="s">
        <v>109</v>
      </c>
      <c r="K22" s="47" t="e">
        <f>#REF!+#REF!+#REF!+#REF!</f>
        <v>#REF!</v>
      </c>
      <c r="L22" s="73"/>
      <c r="M22" s="74"/>
      <c r="N22" s="75"/>
    </row>
    <row r="23" spans="2:20" x14ac:dyDescent="0.25">
      <c r="C23" s="104"/>
      <c r="D23" s="106"/>
    </row>
    <row r="24" spans="2:20" x14ac:dyDescent="0.25">
      <c r="B24" s="77"/>
      <c r="C24" s="77"/>
      <c r="D24" s="78"/>
      <c r="E24" s="148" t="s">
        <v>110</v>
      </c>
      <c r="F24" s="148"/>
      <c r="G24" s="148"/>
    </row>
    <row r="25" spans="2:20" x14ac:dyDescent="0.25">
      <c r="B25" s="77"/>
      <c r="C25" s="77"/>
      <c r="D25" s="78"/>
      <c r="E25" s="107" t="s">
        <v>111</v>
      </c>
      <c r="F25" s="107" t="s">
        <v>112</v>
      </c>
      <c r="G25" s="108" t="s">
        <v>113</v>
      </c>
      <c r="I25" s="2" t="s">
        <v>19</v>
      </c>
    </row>
    <row r="26" spans="2:20" s="20" customFormat="1" ht="12.75" hidden="1" x14ac:dyDescent="0.2">
      <c r="B26" s="23">
        <v>1</v>
      </c>
      <c r="C26" s="23">
        <v>2</v>
      </c>
      <c r="D26" s="23">
        <v>3</v>
      </c>
      <c r="E26" s="22"/>
      <c r="F26" s="23">
        <v>4</v>
      </c>
      <c r="G26" s="22"/>
    </row>
    <row r="27" spans="2:20" ht="15.75" hidden="1" x14ac:dyDescent="0.25">
      <c r="B27" s="24">
        <v>1</v>
      </c>
      <c r="C27" s="25" t="s">
        <v>20</v>
      </c>
      <c r="D27" s="26"/>
      <c r="E27" s="27">
        <f>E28+E29</f>
        <v>0</v>
      </c>
      <c r="F27" s="27" t="e">
        <f>F28+F29</f>
        <v>#REF!</v>
      </c>
      <c r="G27" s="27" t="e">
        <f t="shared" ref="G27:G65" si="0">E27+F27</f>
        <v>#REF!</v>
      </c>
    </row>
    <row r="28" spans="2:20" hidden="1" x14ac:dyDescent="0.25">
      <c r="B28" s="24">
        <v>2</v>
      </c>
      <c r="C28" s="25"/>
      <c r="D28" s="28" t="s">
        <v>21</v>
      </c>
      <c r="E28" s="28"/>
      <c r="F28" s="30" t="e">
        <f>#REF!</f>
        <v>#REF!</v>
      </c>
      <c r="G28" s="29" t="e">
        <f t="shared" si="0"/>
        <v>#REF!</v>
      </c>
      <c r="H28" s="12"/>
      <c r="I28" s="31">
        <v>40706.82</v>
      </c>
      <c r="K28" s="12"/>
      <c r="L28" s="12"/>
      <c r="M28" s="12"/>
      <c r="N28" s="12"/>
      <c r="O28" s="12"/>
      <c r="P28" s="12"/>
      <c r="Q28" s="12"/>
      <c r="R28" s="12"/>
    </row>
    <row r="29" spans="2:20" hidden="1" x14ac:dyDescent="0.25">
      <c r="B29" s="24">
        <v>3</v>
      </c>
      <c r="C29" s="25"/>
      <c r="D29" s="28" t="s">
        <v>22</v>
      </c>
      <c r="E29" s="28"/>
      <c r="F29" s="30" t="e">
        <f>#REF!</f>
        <v>#REF!</v>
      </c>
      <c r="G29" s="29" t="e">
        <f t="shared" si="0"/>
        <v>#REF!</v>
      </c>
      <c r="H29" s="12"/>
      <c r="I29" s="31">
        <v>69554.100000000006</v>
      </c>
      <c r="K29" s="12"/>
      <c r="L29" s="12"/>
      <c r="M29" s="12"/>
      <c r="N29" s="12"/>
      <c r="O29" s="12"/>
      <c r="P29" s="12"/>
      <c r="Q29" s="12"/>
    </row>
    <row r="30" spans="2:20" s="20" customFormat="1" ht="15.75" hidden="1" x14ac:dyDescent="0.25">
      <c r="B30" s="24">
        <v>4</v>
      </c>
      <c r="C30" s="32" t="s">
        <v>23</v>
      </c>
      <c r="D30" s="21"/>
      <c r="E30" s="33">
        <f>E31+E32+E33</f>
        <v>0</v>
      </c>
      <c r="F30" s="33" t="e">
        <f>F31+F32+F33</f>
        <v>#REF!</v>
      </c>
      <c r="G30" s="36" t="e">
        <f t="shared" si="0"/>
        <v>#REF!</v>
      </c>
    </row>
    <row r="31" spans="2:20" ht="38.25" hidden="1" x14ac:dyDescent="0.25">
      <c r="B31" s="24">
        <v>5</v>
      </c>
      <c r="D31" s="34" t="s">
        <v>24</v>
      </c>
      <c r="E31" s="28">
        <v>0</v>
      </c>
      <c r="F31" s="30" t="e">
        <f>#REF!</f>
        <v>#REF!</v>
      </c>
      <c r="G31" s="29" t="e">
        <f t="shared" si="0"/>
        <v>#REF!</v>
      </c>
      <c r="I31" s="2">
        <v>133435.94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38.25" hidden="1" x14ac:dyDescent="0.25">
      <c r="B32" s="24">
        <v>6</v>
      </c>
      <c r="C32" s="32"/>
      <c r="D32" s="34" t="s">
        <v>25</v>
      </c>
      <c r="E32" s="28">
        <v>0</v>
      </c>
      <c r="F32" s="28">
        <v>0</v>
      </c>
      <c r="G32" s="29">
        <f t="shared" si="0"/>
        <v>0</v>
      </c>
      <c r="I32" s="2">
        <v>2952594.96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2:20" ht="25.5" hidden="1" x14ac:dyDescent="0.25">
      <c r="B33" s="24">
        <v>7</v>
      </c>
      <c r="C33" s="32"/>
      <c r="D33" s="34" t="s">
        <v>26</v>
      </c>
      <c r="E33" s="28">
        <v>0</v>
      </c>
      <c r="F33" s="29">
        <v>0</v>
      </c>
      <c r="G33" s="29">
        <f t="shared" si="0"/>
        <v>0</v>
      </c>
      <c r="I33" s="2">
        <v>7114317.0099999998</v>
      </c>
    </row>
    <row r="34" spans="2:20" ht="15.75" hidden="1" x14ac:dyDescent="0.25">
      <c r="B34" s="24">
        <v>8</v>
      </c>
      <c r="C34" s="32" t="s">
        <v>27</v>
      </c>
      <c r="D34" s="35"/>
      <c r="E34" s="36">
        <f>SUM(E35:E39)</f>
        <v>0</v>
      </c>
      <c r="F34" s="36" t="e">
        <f>SUM(F35:F38)</f>
        <v>#REF!</v>
      </c>
      <c r="G34" s="36" t="e">
        <f t="shared" si="0"/>
        <v>#REF!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idden="1" x14ac:dyDescent="0.25">
      <c r="B35" s="24">
        <v>9</v>
      </c>
      <c r="D35" s="35" t="s">
        <v>28</v>
      </c>
      <c r="E35" s="28">
        <v>0</v>
      </c>
      <c r="F35" s="30" t="e">
        <f>#REF!</f>
        <v>#REF!</v>
      </c>
      <c r="G35" s="29" t="e">
        <f t="shared" si="0"/>
        <v>#REF!</v>
      </c>
      <c r="H35" s="12"/>
      <c r="I35" s="2">
        <v>1109327.8899999999</v>
      </c>
      <c r="K35" s="12"/>
      <c r="L35" s="12"/>
      <c r="M35" s="12"/>
      <c r="N35" s="12"/>
      <c r="O35" s="12"/>
      <c r="P35" s="12"/>
    </row>
    <row r="36" spans="2:20" hidden="1" x14ac:dyDescent="0.25">
      <c r="B36" s="24">
        <v>10</v>
      </c>
      <c r="C36" s="32"/>
      <c r="D36" s="35" t="s">
        <v>29</v>
      </c>
      <c r="E36" s="28">
        <v>0</v>
      </c>
      <c r="F36" s="30">
        <v>0</v>
      </c>
      <c r="G36" s="29">
        <f t="shared" si="0"/>
        <v>0</v>
      </c>
      <c r="I36" s="2">
        <v>18652002.510000002</v>
      </c>
    </row>
    <row r="37" spans="2:20" hidden="1" x14ac:dyDescent="0.25">
      <c r="B37" s="24">
        <v>11</v>
      </c>
      <c r="C37" s="32"/>
      <c r="D37" s="35" t="s">
        <v>30</v>
      </c>
      <c r="E37" s="28">
        <v>0</v>
      </c>
      <c r="F37" s="37">
        <v>0</v>
      </c>
      <c r="G37" s="29">
        <f t="shared" si="0"/>
        <v>0</v>
      </c>
      <c r="I37" s="2">
        <v>1581369.09</v>
      </c>
    </row>
    <row r="38" spans="2:20" hidden="1" x14ac:dyDescent="0.25">
      <c r="B38" s="24">
        <v>12</v>
      </c>
      <c r="C38" s="32"/>
      <c r="D38" s="35" t="s">
        <v>31</v>
      </c>
      <c r="E38" s="28">
        <v>0</v>
      </c>
      <c r="F38" s="30">
        <v>0</v>
      </c>
      <c r="G38" s="29">
        <f t="shared" si="0"/>
        <v>0</v>
      </c>
      <c r="I38" s="2">
        <v>118088.46</v>
      </c>
    </row>
    <row r="39" spans="2:20" hidden="1" x14ac:dyDescent="0.25">
      <c r="B39" s="24">
        <v>13</v>
      </c>
      <c r="C39" s="32"/>
      <c r="D39" s="38" t="s">
        <v>32</v>
      </c>
      <c r="E39" s="28">
        <v>0</v>
      </c>
      <c r="F39" s="30"/>
      <c r="G39" s="29">
        <f t="shared" si="0"/>
        <v>0</v>
      </c>
      <c r="I39" s="2">
        <v>821575</v>
      </c>
    </row>
    <row r="40" spans="2:20" ht="25.5" hidden="1" x14ac:dyDescent="0.25">
      <c r="B40" s="24">
        <v>14</v>
      </c>
      <c r="C40" s="32" t="s">
        <v>33</v>
      </c>
      <c r="D40" s="39"/>
      <c r="E40" s="36">
        <f>SUM(E41:E44)</f>
        <v>0</v>
      </c>
      <c r="F40" s="36">
        <f>SUM(F41:F44)</f>
        <v>0</v>
      </c>
      <c r="G40" s="36">
        <f t="shared" si="0"/>
        <v>0</v>
      </c>
    </row>
    <row r="41" spans="2:20" ht="38.25" hidden="1" x14ac:dyDescent="0.25">
      <c r="B41" s="24">
        <v>15</v>
      </c>
      <c r="C41" s="32"/>
      <c r="D41" s="39" t="s">
        <v>34</v>
      </c>
      <c r="E41" s="28">
        <v>0</v>
      </c>
      <c r="F41" s="30">
        <v>0</v>
      </c>
      <c r="G41" s="29">
        <f t="shared" si="0"/>
        <v>0</v>
      </c>
      <c r="H41" s="12"/>
      <c r="I41" s="2">
        <v>1126315.8700000001</v>
      </c>
      <c r="K41" s="12"/>
      <c r="L41" s="12"/>
      <c r="M41" s="12"/>
      <c r="N41" s="12"/>
      <c r="O41" s="12"/>
      <c r="P41" s="12"/>
    </row>
    <row r="42" spans="2:20" hidden="1" x14ac:dyDescent="0.25">
      <c r="B42" s="24">
        <v>16</v>
      </c>
      <c r="C42" s="25"/>
      <c r="D42" s="35" t="s">
        <v>35</v>
      </c>
      <c r="E42" s="28">
        <v>0</v>
      </c>
      <c r="F42" s="30">
        <v>0</v>
      </c>
      <c r="G42" s="29">
        <f t="shared" si="0"/>
        <v>0</v>
      </c>
      <c r="H42" s="12"/>
      <c r="I42" s="2">
        <v>29300.18</v>
      </c>
      <c r="K42" s="12"/>
      <c r="L42" s="12"/>
      <c r="M42" s="12"/>
      <c r="N42" s="12"/>
      <c r="O42" s="12"/>
      <c r="P42" s="12"/>
    </row>
    <row r="43" spans="2:20" hidden="1" x14ac:dyDescent="0.25">
      <c r="B43" s="24">
        <v>17</v>
      </c>
      <c r="C43" s="25"/>
      <c r="D43" s="35" t="s">
        <v>36</v>
      </c>
      <c r="E43" s="28">
        <v>0</v>
      </c>
      <c r="F43" s="30">
        <v>0</v>
      </c>
      <c r="G43" s="29">
        <f t="shared" si="0"/>
        <v>0</v>
      </c>
      <c r="I43" s="2">
        <v>115518.39999999999</v>
      </c>
    </row>
    <row r="44" spans="2:20" hidden="1" x14ac:dyDescent="0.25">
      <c r="B44" s="24">
        <v>18</v>
      </c>
      <c r="C44" s="25"/>
      <c r="D44" s="38" t="s">
        <v>32</v>
      </c>
      <c r="E44" s="28">
        <v>0</v>
      </c>
      <c r="F44" s="30">
        <v>0</v>
      </c>
      <c r="G44" s="29">
        <f t="shared" si="0"/>
        <v>0</v>
      </c>
      <c r="I44" s="2">
        <v>100040</v>
      </c>
    </row>
    <row r="45" spans="2:20" ht="15.75" hidden="1" x14ac:dyDescent="0.25">
      <c r="B45" s="24">
        <v>19</v>
      </c>
      <c r="C45" s="25" t="s">
        <v>37</v>
      </c>
      <c r="D45" s="40"/>
      <c r="E45" s="36">
        <f>SUM(E46:E52)</f>
        <v>0</v>
      </c>
      <c r="F45" s="36">
        <f>SUM(F46:F52)</f>
        <v>0</v>
      </c>
      <c r="G45" s="36">
        <f t="shared" si="0"/>
        <v>0</v>
      </c>
      <c r="H45" s="12"/>
      <c r="K45" s="12"/>
      <c r="L45" s="12"/>
      <c r="M45" s="12"/>
      <c r="N45" s="12"/>
      <c r="O45" s="12"/>
      <c r="P45" s="12"/>
      <c r="Q45" s="12"/>
    </row>
    <row r="46" spans="2:20" hidden="1" x14ac:dyDescent="0.25">
      <c r="B46" s="24">
        <v>20</v>
      </c>
      <c r="C46" s="25"/>
      <c r="D46" s="35" t="s">
        <v>38</v>
      </c>
      <c r="E46" s="28">
        <v>0</v>
      </c>
      <c r="F46" s="30">
        <v>0</v>
      </c>
      <c r="G46" s="29">
        <f t="shared" si="0"/>
        <v>0</v>
      </c>
      <c r="H46" s="12"/>
      <c r="I46" s="2">
        <v>69253.02</v>
      </c>
      <c r="K46" s="12"/>
      <c r="L46" s="12"/>
      <c r="M46" s="12"/>
      <c r="N46" s="12"/>
      <c r="O46" s="12"/>
      <c r="P46" s="12"/>
      <c r="Q46" s="12"/>
    </row>
    <row r="47" spans="2:20" hidden="1" x14ac:dyDescent="0.25">
      <c r="B47" s="24">
        <v>21</v>
      </c>
      <c r="C47" s="25"/>
      <c r="D47" s="35" t="s">
        <v>39</v>
      </c>
      <c r="E47" s="28">
        <v>0</v>
      </c>
      <c r="F47" s="30">
        <v>0</v>
      </c>
      <c r="G47" s="29">
        <f t="shared" si="0"/>
        <v>0</v>
      </c>
      <c r="I47" s="2">
        <v>1078162.81</v>
      </c>
    </row>
    <row r="48" spans="2:20" hidden="1" x14ac:dyDescent="0.25">
      <c r="B48" s="24">
        <v>22</v>
      </c>
      <c r="C48" s="25"/>
      <c r="D48" s="35" t="s">
        <v>40</v>
      </c>
      <c r="E48" s="28">
        <v>0</v>
      </c>
      <c r="F48" s="30">
        <v>0</v>
      </c>
      <c r="G48" s="29">
        <f t="shared" si="0"/>
        <v>0</v>
      </c>
      <c r="I48" s="2">
        <v>343454.88</v>
      </c>
    </row>
    <row r="49" spans="2:18" hidden="1" x14ac:dyDescent="0.25">
      <c r="B49" s="24">
        <v>23</v>
      </c>
      <c r="C49" s="25"/>
      <c r="D49" s="35" t="s">
        <v>41</v>
      </c>
      <c r="E49" s="28">
        <v>0</v>
      </c>
      <c r="F49" s="30">
        <v>0</v>
      </c>
      <c r="G49" s="29">
        <f t="shared" si="0"/>
        <v>0</v>
      </c>
      <c r="I49" s="2">
        <v>231866.73</v>
      </c>
    </row>
    <row r="50" spans="2:18" hidden="1" x14ac:dyDescent="0.25">
      <c r="B50" s="24">
        <v>24</v>
      </c>
      <c r="C50" s="25"/>
      <c r="D50" s="35" t="s">
        <v>42</v>
      </c>
      <c r="E50" s="28">
        <v>0</v>
      </c>
      <c r="F50" s="30">
        <v>0</v>
      </c>
      <c r="G50" s="29">
        <f t="shared" si="0"/>
        <v>0</v>
      </c>
      <c r="H50" s="12"/>
      <c r="I50" s="2">
        <v>5112.1899999999996</v>
      </c>
      <c r="K50" s="12"/>
      <c r="L50" s="12"/>
      <c r="M50" s="12"/>
      <c r="N50" s="12"/>
      <c r="O50" s="12"/>
      <c r="P50" s="12"/>
    </row>
    <row r="51" spans="2:18" hidden="1" x14ac:dyDescent="0.25">
      <c r="B51" s="24">
        <v>25</v>
      </c>
      <c r="C51" s="25"/>
      <c r="D51" s="35" t="s">
        <v>43</v>
      </c>
      <c r="E51" s="28">
        <v>0</v>
      </c>
      <c r="F51" s="30">
        <v>0</v>
      </c>
      <c r="G51" s="29">
        <f t="shared" si="0"/>
        <v>0</v>
      </c>
      <c r="I51" s="2">
        <v>40368.94</v>
      </c>
    </row>
    <row r="52" spans="2:18" hidden="1" x14ac:dyDescent="0.25">
      <c r="B52" s="24">
        <v>26</v>
      </c>
      <c r="C52" s="25"/>
      <c r="D52" s="38" t="s">
        <v>44</v>
      </c>
      <c r="E52" s="28">
        <v>0</v>
      </c>
      <c r="F52" s="30">
        <v>0</v>
      </c>
      <c r="G52" s="29">
        <f t="shared" si="0"/>
        <v>0</v>
      </c>
      <c r="I52" s="2">
        <v>538000</v>
      </c>
    </row>
    <row r="53" spans="2:18" ht="15.75" hidden="1" x14ac:dyDescent="0.25">
      <c r="B53" s="24">
        <v>27</v>
      </c>
      <c r="C53" s="25" t="s">
        <v>45</v>
      </c>
      <c r="D53" s="40"/>
      <c r="E53" s="36">
        <f>SUM(E54:E55)</f>
        <v>0</v>
      </c>
      <c r="F53" s="36">
        <f>SUM(F54:F55)</f>
        <v>0</v>
      </c>
      <c r="G53" s="36">
        <f t="shared" si="0"/>
        <v>0</v>
      </c>
      <c r="H53" s="12"/>
      <c r="K53" s="12"/>
      <c r="L53" s="12"/>
      <c r="M53" s="12"/>
      <c r="N53" s="12"/>
      <c r="O53" s="12"/>
      <c r="P53" s="12"/>
      <c r="Q53" s="12"/>
    </row>
    <row r="54" spans="2:18" hidden="1" x14ac:dyDescent="0.25">
      <c r="B54" s="24">
        <v>28</v>
      </c>
      <c r="C54" s="25"/>
      <c r="D54" s="35" t="s">
        <v>46</v>
      </c>
      <c r="E54" s="28">
        <v>0</v>
      </c>
      <c r="F54" s="30">
        <v>0</v>
      </c>
      <c r="G54" s="29">
        <f t="shared" si="0"/>
        <v>0</v>
      </c>
      <c r="I54" s="2">
        <v>559433.11</v>
      </c>
    </row>
    <row r="55" spans="2:18" hidden="1" x14ac:dyDescent="0.25">
      <c r="B55" s="24">
        <v>29</v>
      </c>
      <c r="C55" s="25"/>
      <c r="D55" s="35" t="s">
        <v>47</v>
      </c>
      <c r="E55" s="28">
        <v>0</v>
      </c>
      <c r="F55" s="30">
        <v>0</v>
      </c>
      <c r="G55" s="29">
        <f t="shared" si="0"/>
        <v>0</v>
      </c>
      <c r="I55" s="2">
        <v>44563.11</v>
      </c>
    </row>
    <row r="56" spans="2:18" ht="26.25" hidden="1" x14ac:dyDescent="0.25">
      <c r="B56" s="24">
        <v>30</v>
      </c>
      <c r="C56" s="25" t="s">
        <v>48</v>
      </c>
      <c r="D56" s="40"/>
      <c r="E56" s="36">
        <f>SUM(E57)</f>
        <v>0</v>
      </c>
      <c r="F56" s="36">
        <f>SUM(F57)</f>
        <v>0</v>
      </c>
      <c r="G56" s="36">
        <f t="shared" si="0"/>
        <v>0</v>
      </c>
    </row>
    <row r="57" spans="2:18" hidden="1" x14ac:dyDescent="0.25">
      <c r="B57" s="24">
        <v>31</v>
      </c>
      <c r="C57" s="41"/>
      <c r="D57" s="35" t="s">
        <v>49</v>
      </c>
      <c r="E57" s="28">
        <v>0</v>
      </c>
      <c r="F57" s="30">
        <v>0</v>
      </c>
      <c r="G57" s="29">
        <f t="shared" si="0"/>
        <v>0</v>
      </c>
      <c r="H57" s="42"/>
      <c r="I57" s="2">
        <v>166087.98000000001</v>
      </c>
      <c r="K57" s="12"/>
      <c r="L57" s="12"/>
      <c r="M57" s="12"/>
      <c r="N57" s="12"/>
      <c r="O57" s="12"/>
      <c r="P57" s="12"/>
      <c r="Q57" s="12"/>
      <c r="R57" s="12"/>
    </row>
    <row r="58" spans="2:18" ht="15.75" hidden="1" x14ac:dyDescent="0.25">
      <c r="B58" s="24">
        <v>32</v>
      </c>
      <c r="C58" s="79" t="s">
        <v>50</v>
      </c>
      <c r="D58" s="26"/>
      <c r="E58" s="36">
        <f>SUM(E59)</f>
        <v>0</v>
      </c>
      <c r="F58" s="36">
        <f>SUM(F59)</f>
        <v>0</v>
      </c>
      <c r="G58" s="36">
        <f t="shared" si="0"/>
        <v>0</v>
      </c>
      <c r="H58" s="11"/>
      <c r="K58" s="12"/>
      <c r="L58" s="12"/>
      <c r="M58" s="12"/>
      <c r="N58" s="12"/>
      <c r="O58" s="12"/>
      <c r="P58" s="12"/>
      <c r="Q58" s="12"/>
      <c r="R58" s="12"/>
    </row>
    <row r="59" spans="2:18" hidden="1" x14ac:dyDescent="0.25">
      <c r="B59" s="24">
        <v>33</v>
      </c>
      <c r="C59" s="25"/>
      <c r="D59" s="28" t="s">
        <v>51</v>
      </c>
      <c r="E59" s="28">
        <v>0</v>
      </c>
      <c r="F59" s="30">
        <v>0</v>
      </c>
      <c r="G59" s="29">
        <f t="shared" si="0"/>
        <v>0</v>
      </c>
      <c r="H59" s="12"/>
      <c r="I59" s="2">
        <v>6265.93</v>
      </c>
      <c r="K59" s="12"/>
      <c r="L59" s="12"/>
      <c r="M59" s="12"/>
      <c r="N59" s="12"/>
      <c r="O59" s="12"/>
      <c r="P59" s="12"/>
      <c r="Q59" s="12"/>
      <c r="R59" s="12"/>
    </row>
    <row r="60" spans="2:18" hidden="1" x14ac:dyDescent="0.25">
      <c r="B60" s="80">
        <v>34</v>
      </c>
      <c r="C60" s="81"/>
      <c r="D60" s="82"/>
      <c r="E60" s="83"/>
      <c r="F60" s="84"/>
      <c r="G60" s="85">
        <f t="shared" si="0"/>
        <v>0</v>
      </c>
    </row>
    <row r="61" spans="2:18" ht="15.75" customHeight="1" x14ac:dyDescent="0.25">
      <c r="B61" s="161" t="s">
        <v>114</v>
      </c>
      <c r="C61" s="161"/>
      <c r="D61" s="161"/>
      <c r="E61" s="109">
        <v>0</v>
      </c>
      <c r="F61" s="110" t="e">
        <f>ROUND(F27+F58+F56+F53+F45+F40+F34+F30,2)</f>
        <v>#REF!</v>
      </c>
      <c r="G61" s="111" t="e">
        <f t="shared" si="0"/>
        <v>#REF!</v>
      </c>
      <c r="I61" s="47">
        <f>SUM(I30:I59)</f>
        <v>36936454.009999998</v>
      </c>
    </row>
    <row r="62" spans="2:18" ht="15.75" hidden="1" customHeight="1" x14ac:dyDescent="0.25">
      <c r="B62" s="162" t="s">
        <v>79</v>
      </c>
      <c r="C62" s="162"/>
      <c r="D62" s="162"/>
      <c r="E62" s="112">
        <v>0</v>
      </c>
      <c r="F62" s="113" t="e">
        <f>F61*D11</f>
        <v>#REF!</v>
      </c>
      <c r="G62" s="114" t="e">
        <f t="shared" si="0"/>
        <v>#REF!</v>
      </c>
      <c r="I62" s="47"/>
    </row>
    <row r="63" spans="2:18" ht="15.75" customHeight="1" x14ac:dyDescent="0.25">
      <c r="B63" s="163" t="s">
        <v>115</v>
      </c>
      <c r="C63" s="163"/>
      <c r="D63" s="163"/>
      <c r="E63" s="112">
        <v>0</v>
      </c>
      <c r="F63" s="46" t="e">
        <f>F62-F61</f>
        <v>#REF!</v>
      </c>
      <c r="G63" s="115" t="e">
        <f t="shared" si="0"/>
        <v>#REF!</v>
      </c>
      <c r="I63" s="47"/>
    </row>
    <row r="64" spans="2:18" ht="15.75" hidden="1" customHeight="1" x14ac:dyDescent="0.25">
      <c r="B64" s="164" t="s">
        <v>116</v>
      </c>
      <c r="C64" s="164"/>
      <c r="D64" s="164"/>
      <c r="E64" s="112">
        <v>0</v>
      </c>
      <c r="F64" s="46" t="e">
        <f>0.19*F63</f>
        <v>#REF!</v>
      </c>
      <c r="G64" s="114" t="e">
        <f t="shared" si="0"/>
        <v>#REF!</v>
      </c>
    </row>
    <row r="65" spans="2:22" ht="16.5" customHeight="1" x14ac:dyDescent="0.25">
      <c r="B65" s="156" t="s">
        <v>117</v>
      </c>
      <c r="C65" s="156"/>
      <c r="D65" s="156"/>
      <c r="E65" s="116">
        <v>0</v>
      </c>
      <c r="F65" s="117" t="e">
        <f>F61+F63</f>
        <v>#REF!</v>
      </c>
      <c r="G65" s="118" t="e">
        <f t="shared" si="0"/>
        <v>#REF!</v>
      </c>
    </row>
    <row r="67" spans="2:22" s="97" customFormat="1" x14ac:dyDescent="0.2">
      <c r="B67" s="5"/>
      <c r="C67" s="5" t="s">
        <v>86</v>
      </c>
      <c r="D67" s="2"/>
      <c r="E67" s="5" t="s">
        <v>87</v>
      </c>
      <c r="F67" s="5"/>
      <c r="G67" s="9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s="97" customFormat="1" x14ac:dyDescent="0.2">
      <c r="B68" s="5"/>
      <c r="C68" s="5" t="s">
        <v>88</v>
      </c>
      <c r="D68" s="160" t="s">
        <v>89</v>
      </c>
      <c r="E68" s="160"/>
      <c r="F68" s="160"/>
      <c r="G68" s="16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s="97" customFormat="1" ht="18" x14ac:dyDescent="0.25">
      <c r="B69" s="5"/>
      <c r="C69" s="5" t="s">
        <v>90</v>
      </c>
      <c r="D69" s="2"/>
      <c r="E69" s="99"/>
      <c r="F69" s="2"/>
      <c r="G69" s="10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mergeCells count="11">
    <mergeCell ref="D68:G68"/>
    <mergeCell ref="B61:D61"/>
    <mergeCell ref="B62:D62"/>
    <mergeCell ref="B63:D63"/>
    <mergeCell ref="B64:D64"/>
    <mergeCell ref="B65:D65"/>
    <mergeCell ref="C2:G3"/>
    <mergeCell ref="B8:G8"/>
    <mergeCell ref="B9:G9"/>
    <mergeCell ref="L13:N13"/>
    <mergeCell ref="E24:G24"/>
  </mergeCells>
  <pageMargins left="0.7" right="0.7" top="0.75" bottom="0.75" header="0.511811023622047" footer="0.511811023622047"/>
  <pageSetup paperSize="9" fitToHeight="0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topLeftCell="F1" zoomScaleNormal="100" workbookViewId="0">
      <selection activeCell="I2" sqref="I2"/>
    </sheetView>
  </sheetViews>
  <sheetFormatPr defaultColWidth="9.140625" defaultRowHeight="15" x14ac:dyDescent="0.25"/>
  <cols>
    <col min="1" max="1" width="5.7109375" style="119" customWidth="1"/>
    <col min="2" max="2" width="17.5703125" style="119" customWidth="1"/>
    <col min="3" max="4" width="33.28515625" style="119" customWidth="1"/>
    <col min="5" max="5" width="5.28515625" style="119" customWidth="1"/>
    <col min="6" max="6" width="13.7109375" style="119" customWidth="1"/>
    <col min="7" max="7" width="12.85546875" style="119" customWidth="1"/>
    <col min="8" max="8" width="15.28515625" style="119" customWidth="1"/>
    <col min="9" max="9" width="14.42578125" style="119" customWidth="1"/>
    <col min="10" max="10" width="6" style="119" customWidth="1"/>
    <col min="11" max="11" width="13.28515625" style="119" customWidth="1"/>
    <col min="12" max="12" width="13.5703125" style="119" customWidth="1"/>
    <col min="13" max="13" width="13.42578125" style="119" customWidth="1"/>
    <col min="14" max="14" width="14.7109375" style="119" customWidth="1"/>
    <col min="15" max="15" width="5.140625" style="119" customWidth="1"/>
    <col min="16" max="16" width="14.140625" style="119" customWidth="1"/>
    <col min="17" max="17" width="14" style="119" customWidth="1"/>
    <col min="18" max="18" width="13.85546875" style="119" customWidth="1"/>
    <col min="19" max="19" width="15.140625" style="119" customWidth="1"/>
    <col min="20" max="25" width="9.140625" style="119"/>
    <col min="27" max="16384" width="9.140625" style="119"/>
  </cols>
  <sheetData>
    <row r="1" spans="1:26" ht="15" customHeight="1" x14ac:dyDescent="0.25">
      <c r="A1" s="120"/>
      <c r="F1" s="177" t="s">
        <v>230</v>
      </c>
      <c r="G1" s="177"/>
      <c r="H1" s="177"/>
      <c r="I1" s="177"/>
      <c r="J1" s="177"/>
      <c r="K1" s="177"/>
      <c r="Q1" s="167" t="s">
        <v>231</v>
      </c>
      <c r="R1" s="167"/>
      <c r="S1" s="167"/>
      <c r="Z1" s="178"/>
    </row>
    <row r="2" spans="1:26" ht="21.6" customHeight="1" x14ac:dyDescent="0.25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67" t="s">
        <v>232</v>
      </c>
      <c r="R2" s="167"/>
      <c r="S2" s="167"/>
      <c r="T2" s="121"/>
      <c r="U2" s="121"/>
      <c r="V2" s="121"/>
      <c r="W2" s="121"/>
      <c r="X2" s="121"/>
    </row>
    <row r="3" spans="1:26" ht="28.5" customHeight="1" x14ac:dyDescent="0.25">
      <c r="A3" s="165" t="s">
        <v>119</v>
      </c>
      <c r="B3" s="165"/>
      <c r="C3" s="165"/>
      <c r="D3" s="165"/>
      <c r="E3" s="166" t="s">
        <v>120</v>
      </c>
      <c r="F3" s="166"/>
      <c r="G3" s="166"/>
      <c r="H3" s="166"/>
      <c r="I3" s="166"/>
      <c r="J3" s="165" t="s">
        <v>121</v>
      </c>
      <c r="K3" s="165"/>
      <c r="L3" s="165"/>
      <c r="M3" s="165"/>
      <c r="N3" s="165"/>
      <c r="O3" s="166" t="s">
        <v>122</v>
      </c>
      <c r="P3" s="166"/>
      <c r="Q3" s="166"/>
      <c r="R3" s="166"/>
      <c r="S3" s="166"/>
      <c r="T3" s="122"/>
      <c r="U3" s="122"/>
      <c r="V3" s="122"/>
      <c r="W3" s="122"/>
      <c r="X3" s="122"/>
      <c r="Y3" s="122"/>
      <c r="Z3" s="1"/>
    </row>
    <row r="4" spans="1:26" ht="47.85" customHeight="1" x14ac:dyDescent="0.25">
      <c r="A4" s="123" t="s">
        <v>12</v>
      </c>
      <c r="B4" s="124" t="s">
        <v>123</v>
      </c>
      <c r="C4" s="124" t="s">
        <v>124</v>
      </c>
      <c r="D4" s="125" t="s">
        <v>125</v>
      </c>
      <c r="E4" s="123" t="s">
        <v>126</v>
      </c>
      <c r="F4" s="124" t="s">
        <v>127</v>
      </c>
      <c r="G4" s="124" t="s">
        <v>128</v>
      </c>
      <c r="H4" s="124" t="s">
        <v>129</v>
      </c>
      <c r="I4" s="125" t="s">
        <v>130</v>
      </c>
      <c r="J4" s="123" t="s">
        <v>126</v>
      </c>
      <c r="K4" s="124" t="s">
        <v>131</v>
      </c>
      <c r="L4" s="124" t="s">
        <v>132</v>
      </c>
      <c r="M4" s="124" t="s">
        <v>133</v>
      </c>
      <c r="N4" s="126" t="s">
        <v>134</v>
      </c>
      <c r="O4" s="123" t="s">
        <v>126</v>
      </c>
      <c r="P4" s="124" t="s">
        <v>127</v>
      </c>
      <c r="Q4" s="124" t="s">
        <v>128</v>
      </c>
      <c r="R4" s="124" t="s">
        <v>135</v>
      </c>
      <c r="S4" s="125" t="s">
        <v>136</v>
      </c>
      <c r="Z4" s="1"/>
    </row>
    <row r="5" spans="1:26" ht="31.5" customHeight="1" x14ac:dyDescent="0.25">
      <c r="A5" s="172">
        <v>1</v>
      </c>
      <c r="B5" s="173" t="s">
        <v>137</v>
      </c>
      <c r="C5" s="174" t="s">
        <v>138</v>
      </c>
      <c r="D5" s="175" t="s">
        <v>139</v>
      </c>
      <c r="E5" s="176">
        <v>30</v>
      </c>
      <c r="F5" s="168">
        <v>83000</v>
      </c>
      <c r="G5" s="168">
        <f>F5*1.19</f>
        <v>98770</v>
      </c>
      <c r="H5" s="169">
        <f>E5*F5</f>
        <v>2490000</v>
      </c>
      <c r="I5" s="170">
        <f>E5*G5</f>
        <v>2963100</v>
      </c>
      <c r="J5" s="130">
        <v>28</v>
      </c>
      <c r="K5" s="132">
        <v>19126.349999999999</v>
      </c>
      <c r="L5" s="132">
        <f>K5+3634.01</f>
        <v>22760.36</v>
      </c>
      <c r="M5" s="132">
        <f>J5*K5</f>
        <v>535537.79999999993</v>
      </c>
      <c r="N5" s="134">
        <f>J5*L5</f>
        <v>637290.08000000007</v>
      </c>
      <c r="O5" s="130">
        <v>28</v>
      </c>
      <c r="P5" s="132">
        <f>F5+K5</f>
        <v>102126.35</v>
      </c>
      <c r="Q5" s="132">
        <f>G5+L5</f>
        <v>121530.36</v>
      </c>
      <c r="R5" s="132">
        <f t="shared" ref="R5:R36" si="0">O5*P5</f>
        <v>2859537.8000000003</v>
      </c>
      <c r="S5" s="133">
        <f t="shared" ref="S5:S36" si="1">O5*Q5</f>
        <v>3402850.08</v>
      </c>
    </row>
    <row r="6" spans="1:26" ht="33.75" customHeight="1" x14ac:dyDescent="0.25">
      <c r="A6" s="172"/>
      <c r="B6" s="173"/>
      <c r="C6" s="173"/>
      <c r="D6" s="175"/>
      <c r="E6" s="176"/>
      <c r="F6" s="168"/>
      <c r="G6" s="168"/>
      <c r="H6" s="169"/>
      <c r="I6" s="170"/>
      <c r="J6" s="130">
        <v>2</v>
      </c>
      <c r="K6" s="132">
        <v>0</v>
      </c>
      <c r="L6" s="132">
        <v>0</v>
      </c>
      <c r="M6" s="132">
        <v>0</v>
      </c>
      <c r="N6" s="134">
        <v>0</v>
      </c>
      <c r="O6" s="130">
        <v>2</v>
      </c>
      <c r="P6" s="132">
        <f>F5</f>
        <v>83000</v>
      </c>
      <c r="Q6" s="132">
        <f>G5</f>
        <v>98770</v>
      </c>
      <c r="R6" s="132">
        <f t="shared" si="0"/>
        <v>166000</v>
      </c>
      <c r="S6" s="133">
        <f t="shared" si="1"/>
        <v>197540</v>
      </c>
    </row>
    <row r="7" spans="1:26" s="122" customFormat="1" ht="58.5" customHeight="1" x14ac:dyDescent="0.25">
      <c r="A7" s="127">
        <v>2</v>
      </c>
      <c r="B7" s="128" t="s">
        <v>140</v>
      </c>
      <c r="C7" s="128" t="s">
        <v>141</v>
      </c>
      <c r="D7" s="129" t="s">
        <v>142</v>
      </c>
      <c r="E7" s="130">
        <v>1</v>
      </c>
      <c r="F7" s="131">
        <v>1896500</v>
      </c>
      <c r="G7" s="131">
        <f t="shared" ref="G7:G36" si="2">F7*1.19</f>
        <v>2256835</v>
      </c>
      <c r="H7" s="132">
        <f t="shared" ref="H7:H36" si="3">E7*F7</f>
        <v>1896500</v>
      </c>
      <c r="I7" s="133">
        <f t="shared" ref="I7:I36" si="4">E7*G7</f>
        <v>2256835</v>
      </c>
      <c r="J7" s="130">
        <v>1</v>
      </c>
      <c r="K7" s="132">
        <f t="shared" ref="K7:K36" si="5">437025.58</f>
        <v>437025.58</v>
      </c>
      <c r="L7" s="132">
        <f t="shared" ref="L7:L36" si="6">K7+83034.86</f>
        <v>520060.44</v>
      </c>
      <c r="M7" s="132">
        <f t="shared" ref="M7:M36" si="7">J7*K7</f>
        <v>437025.58</v>
      </c>
      <c r="N7" s="134">
        <f t="shared" ref="N7:N36" si="8">J7*L7</f>
        <v>520060.44</v>
      </c>
      <c r="O7" s="130">
        <v>1</v>
      </c>
      <c r="P7" s="132">
        <f t="shared" ref="P7:P36" si="9">F7+K7</f>
        <v>2333525.58</v>
      </c>
      <c r="Q7" s="132">
        <f t="shared" ref="Q7:Q36" si="10">G7+L7</f>
        <v>2776895.44</v>
      </c>
      <c r="R7" s="132">
        <f t="shared" si="0"/>
        <v>2333525.58</v>
      </c>
      <c r="S7" s="133">
        <f t="shared" si="1"/>
        <v>2776895.44</v>
      </c>
      <c r="T7" s="119"/>
      <c r="U7" s="119"/>
      <c r="V7" s="119"/>
      <c r="W7" s="119"/>
      <c r="X7" s="119"/>
      <c r="Y7" s="119"/>
      <c r="Z7"/>
    </row>
    <row r="8" spans="1:26" ht="58.5" customHeight="1" x14ac:dyDescent="0.25">
      <c r="A8" s="127">
        <v>3</v>
      </c>
      <c r="B8" s="128" t="s">
        <v>143</v>
      </c>
      <c r="C8" s="128" t="s">
        <v>144</v>
      </c>
      <c r="D8" s="129" t="s">
        <v>145</v>
      </c>
      <c r="E8" s="130">
        <v>1</v>
      </c>
      <c r="F8" s="131">
        <v>1896500</v>
      </c>
      <c r="G8" s="131">
        <f t="shared" si="2"/>
        <v>2256835</v>
      </c>
      <c r="H8" s="132">
        <f t="shared" si="3"/>
        <v>1896500</v>
      </c>
      <c r="I8" s="133">
        <f t="shared" si="4"/>
        <v>2256835</v>
      </c>
      <c r="J8" s="130">
        <v>1</v>
      </c>
      <c r="K8" s="132">
        <f t="shared" si="5"/>
        <v>437025.58</v>
      </c>
      <c r="L8" s="132">
        <f t="shared" si="6"/>
        <v>520060.44</v>
      </c>
      <c r="M8" s="132">
        <f t="shared" si="7"/>
        <v>437025.58</v>
      </c>
      <c r="N8" s="134">
        <f t="shared" si="8"/>
        <v>520060.44</v>
      </c>
      <c r="O8" s="130">
        <v>1</v>
      </c>
      <c r="P8" s="132">
        <f t="shared" si="9"/>
        <v>2333525.58</v>
      </c>
      <c r="Q8" s="132">
        <f t="shared" si="10"/>
        <v>2776895.44</v>
      </c>
      <c r="R8" s="132">
        <f t="shared" si="0"/>
        <v>2333525.58</v>
      </c>
      <c r="S8" s="133">
        <f t="shared" si="1"/>
        <v>2776895.44</v>
      </c>
    </row>
    <row r="9" spans="1:26" ht="58.5" customHeight="1" x14ac:dyDescent="0.25">
      <c r="A9" s="127">
        <v>4</v>
      </c>
      <c r="B9" s="128" t="s">
        <v>146</v>
      </c>
      <c r="C9" s="128" t="s">
        <v>147</v>
      </c>
      <c r="D9" s="129" t="s">
        <v>148</v>
      </c>
      <c r="E9" s="130">
        <v>1</v>
      </c>
      <c r="F9" s="131">
        <v>1896500</v>
      </c>
      <c r="G9" s="131">
        <f t="shared" si="2"/>
        <v>2256835</v>
      </c>
      <c r="H9" s="132">
        <f t="shared" si="3"/>
        <v>1896500</v>
      </c>
      <c r="I9" s="133">
        <f t="shared" si="4"/>
        <v>2256835</v>
      </c>
      <c r="J9" s="130">
        <v>1</v>
      </c>
      <c r="K9" s="132">
        <f t="shared" si="5"/>
        <v>437025.58</v>
      </c>
      <c r="L9" s="132">
        <f t="shared" si="6"/>
        <v>520060.44</v>
      </c>
      <c r="M9" s="132">
        <f t="shared" si="7"/>
        <v>437025.58</v>
      </c>
      <c r="N9" s="134">
        <f t="shared" si="8"/>
        <v>520060.44</v>
      </c>
      <c r="O9" s="130">
        <v>1</v>
      </c>
      <c r="P9" s="132">
        <f t="shared" si="9"/>
        <v>2333525.58</v>
      </c>
      <c r="Q9" s="132">
        <f t="shared" si="10"/>
        <v>2776895.44</v>
      </c>
      <c r="R9" s="132">
        <f t="shared" si="0"/>
        <v>2333525.58</v>
      </c>
      <c r="S9" s="133">
        <f t="shared" si="1"/>
        <v>2776895.44</v>
      </c>
    </row>
    <row r="10" spans="1:26" ht="58.5" customHeight="1" x14ac:dyDescent="0.25">
      <c r="A10" s="127">
        <v>5</v>
      </c>
      <c r="B10" s="128" t="s">
        <v>149</v>
      </c>
      <c r="C10" s="128" t="s">
        <v>150</v>
      </c>
      <c r="D10" s="129" t="s">
        <v>151</v>
      </c>
      <c r="E10" s="130">
        <v>1</v>
      </c>
      <c r="F10" s="131">
        <v>1896500</v>
      </c>
      <c r="G10" s="131">
        <f t="shared" si="2"/>
        <v>2256835</v>
      </c>
      <c r="H10" s="132">
        <f t="shared" si="3"/>
        <v>1896500</v>
      </c>
      <c r="I10" s="133">
        <f t="shared" si="4"/>
        <v>2256835</v>
      </c>
      <c r="J10" s="130">
        <v>1</v>
      </c>
      <c r="K10" s="132">
        <f t="shared" si="5"/>
        <v>437025.58</v>
      </c>
      <c r="L10" s="132">
        <f t="shared" si="6"/>
        <v>520060.44</v>
      </c>
      <c r="M10" s="132">
        <f t="shared" si="7"/>
        <v>437025.58</v>
      </c>
      <c r="N10" s="134">
        <f t="shared" si="8"/>
        <v>520060.44</v>
      </c>
      <c r="O10" s="130">
        <v>1</v>
      </c>
      <c r="P10" s="132">
        <f t="shared" si="9"/>
        <v>2333525.58</v>
      </c>
      <c r="Q10" s="132">
        <f t="shared" si="10"/>
        <v>2776895.44</v>
      </c>
      <c r="R10" s="132">
        <f t="shared" si="0"/>
        <v>2333525.58</v>
      </c>
      <c r="S10" s="133">
        <f t="shared" si="1"/>
        <v>2776895.44</v>
      </c>
    </row>
    <row r="11" spans="1:26" ht="58.5" customHeight="1" x14ac:dyDescent="0.25">
      <c r="A11" s="127">
        <v>6</v>
      </c>
      <c r="B11" s="128" t="s">
        <v>152</v>
      </c>
      <c r="C11" s="128" t="s">
        <v>153</v>
      </c>
      <c r="D11" s="129" t="s">
        <v>154</v>
      </c>
      <c r="E11" s="130">
        <v>1</v>
      </c>
      <c r="F11" s="131">
        <v>1896500</v>
      </c>
      <c r="G11" s="131">
        <f t="shared" si="2"/>
        <v>2256835</v>
      </c>
      <c r="H11" s="132">
        <f t="shared" si="3"/>
        <v>1896500</v>
      </c>
      <c r="I11" s="133">
        <f t="shared" si="4"/>
        <v>2256835</v>
      </c>
      <c r="J11" s="130">
        <v>1</v>
      </c>
      <c r="K11" s="132">
        <f t="shared" si="5"/>
        <v>437025.58</v>
      </c>
      <c r="L11" s="132">
        <f t="shared" si="6"/>
        <v>520060.44</v>
      </c>
      <c r="M11" s="132">
        <f t="shared" si="7"/>
        <v>437025.58</v>
      </c>
      <c r="N11" s="134">
        <f t="shared" si="8"/>
        <v>520060.44</v>
      </c>
      <c r="O11" s="130">
        <v>1</v>
      </c>
      <c r="P11" s="132">
        <f t="shared" si="9"/>
        <v>2333525.58</v>
      </c>
      <c r="Q11" s="132">
        <f t="shared" si="10"/>
        <v>2776895.44</v>
      </c>
      <c r="R11" s="132">
        <f t="shared" si="0"/>
        <v>2333525.58</v>
      </c>
      <c r="S11" s="133">
        <f t="shared" si="1"/>
        <v>2776895.44</v>
      </c>
    </row>
    <row r="12" spans="1:26" ht="58.5" customHeight="1" x14ac:dyDescent="0.25">
      <c r="A12" s="127">
        <v>7</v>
      </c>
      <c r="B12" s="128" t="s">
        <v>155</v>
      </c>
      <c r="C12" s="128" t="s">
        <v>156</v>
      </c>
      <c r="D12" s="129" t="s">
        <v>157</v>
      </c>
      <c r="E12" s="130">
        <v>1</v>
      </c>
      <c r="F12" s="131">
        <v>1896500</v>
      </c>
      <c r="G12" s="131">
        <f t="shared" si="2"/>
        <v>2256835</v>
      </c>
      <c r="H12" s="132">
        <f t="shared" si="3"/>
        <v>1896500</v>
      </c>
      <c r="I12" s="133">
        <f t="shared" si="4"/>
        <v>2256835</v>
      </c>
      <c r="J12" s="130">
        <v>1</v>
      </c>
      <c r="K12" s="132">
        <f t="shared" si="5"/>
        <v>437025.58</v>
      </c>
      <c r="L12" s="132">
        <f t="shared" si="6"/>
        <v>520060.44</v>
      </c>
      <c r="M12" s="132">
        <f t="shared" si="7"/>
        <v>437025.58</v>
      </c>
      <c r="N12" s="134">
        <f t="shared" si="8"/>
        <v>520060.44</v>
      </c>
      <c r="O12" s="130">
        <v>1</v>
      </c>
      <c r="P12" s="132">
        <f t="shared" si="9"/>
        <v>2333525.58</v>
      </c>
      <c r="Q12" s="132">
        <f t="shared" si="10"/>
        <v>2776895.44</v>
      </c>
      <c r="R12" s="132">
        <f t="shared" si="0"/>
        <v>2333525.58</v>
      </c>
      <c r="S12" s="133">
        <f t="shared" si="1"/>
        <v>2776895.44</v>
      </c>
    </row>
    <row r="13" spans="1:26" ht="58.5" customHeight="1" x14ac:dyDescent="0.25">
      <c r="A13" s="127">
        <v>8</v>
      </c>
      <c r="B13" s="135" t="s">
        <v>158</v>
      </c>
      <c r="C13" s="128" t="s">
        <v>159</v>
      </c>
      <c r="D13" s="129" t="s">
        <v>160</v>
      </c>
      <c r="E13" s="130">
        <v>1</v>
      </c>
      <c r="F13" s="131">
        <v>1896500</v>
      </c>
      <c r="G13" s="131">
        <f t="shared" si="2"/>
        <v>2256835</v>
      </c>
      <c r="H13" s="132">
        <f t="shared" si="3"/>
        <v>1896500</v>
      </c>
      <c r="I13" s="133">
        <f t="shared" si="4"/>
        <v>2256835</v>
      </c>
      <c r="J13" s="130">
        <v>1</v>
      </c>
      <c r="K13" s="132">
        <f t="shared" si="5"/>
        <v>437025.58</v>
      </c>
      <c r="L13" s="132">
        <f t="shared" si="6"/>
        <v>520060.44</v>
      </c>
      <c r="M13" s="132">
        <f t="shared" si="7"/>
        <v>437025.58</v>
      </c>
      <c r="N13" s="134">
        <f t="shared" si="8"/>
        <v>520060.44</v>
      </c>
      <c r="O13" s="130">
        <v>1</v>
      </c>
      <c r="P13" s="132">
        <f t="shared" si="9"/>
        <v>2333525.58</v>
      </c>
      <c r="Q13" s="132">
        <f t="shared" si="10"/>
        <v>2776895.44</v>
      </c>
      <c r="R13" s="132">
        <f t="shared" si="0"/>
        <v>2333525.58</v>
      </c>
      <c r="S13" s="133">
        <f t="shared" si="1"/>
        <v>2776895.44</v>
      </c>
    </row>
    <row r="14" spans="1:26" ht="58.5" customHeight="1" x14ac:dyDescent="0.25">
      <c r="A14" s="127">
        <v>9</v>
      </c>
      <c r="B14" s="128" t="s">
        <v>161</v>
      </c>
      <c r="C14" s="128" t="s">
        <v>162</v>
      </c>
      <c r="D14" s="129" t="s">
        <v>163</v>
      </c>
      <c r="E14" s="130">
        <v>1</v>
      </c>
      <c r="F14" s="131">
        <v>1896500</v>
      </c>
      <c r="G14" s="131">
        <f t="shared" si="2"/>
        <v>2256835</v>
      </c>
      <c r="H14" s="132">
        <f t="shared" si="3"/>
        <v>1896500</v>
      </c>
      <c r="I14" s="133">
        <f t="shared" si="4"/>
        <v>2256835</v>
      </c>
      <c r="J14" s="130">
        <v>1</v>
      </c>
      <c r="K14" s="132">
        <f t="shared" si="5"/>
        <v>437025.58</v>
      </c>
      <c r="L14" s="132">
        <f t="shared" si="6"/>
        <v>520060.44</v>
      </c>
      <c r="M14" s="132">
        <f t="shared" si="7"/>
        <v>437025.58</v>
      </c>
      <c r="N14" s="134">
        <f t="shared" si="8"/>
        <v>520060.44</v>
      </c>
      <c r="O14" s="130">
        <v>1</v>
      </c>
      <c r="P14" s="132">
        <f t="shared" si="9"/>
        <v>2333525.58</v>
      </c>
      <c r="Q14" s="132">
        <f t="shared" si="10"/>
        <v>2776895.44</v>
      </c>
      <c r="R14" s="132">
        <f t="shared" si="0"/>
        <v>2333525.58</v>
      </c>
      <c r="S14" s="133">
        <f t="shared" si="1"/>
        <v>2776895.44</v>
      </c>
    </row>
    <row r="15" spans="1:26" ht="58.5" customHeight="1" x14ac:dyDescent="0.25">
      <c r="A15" s="127">
        <v>10</v>
      </c>
      <c r="B15" s="128" t="s">
        <v>164</v>
      </c>
      <c r="C15" s="128" t="s">
        <v>165</v>
      </c>
      <c r="D15" s="129" t="s">
        <v>166</v>
      </c>
      <c r="E15" s="130">
        <v>1</v>
      </c>
      <c r="F15" s="131">
        <v>1896500</v>
      </c>
      <c r="G15" s="131">
        <f t="shared" si="2"/>
        <v>2256835</v>
      </c>
      <c r="H15" s="132">
        <f t="shared" si="3"/>
        <v>1896500</v>
      </c>
      <c r="I15" s="133">
        <f t="shared" si="4"/>
        <v>2256835</v>
      </c>
      <c r="J15" s="130">
        <v>1</v>
      </c>
      <c r="K15" s="132">
        <f t="shared" si="5"/>
        <v>437025.58</v>
      </c>
      <c r="L15" s="132">
        <f t="shared" si="6"/>
        <v>520060.44</v>
      </c>
      <c r="M15" s="132">
        <f t="shared" si="7"/>
        <v>437025.58</v>
      </c>
      <c r="N15" s="134">
        <f t="shared" si="8"/>
        <v>520060.44</v>
      </c>
      <c r="O15" s="130">
        <v>1</v>
      </c>
      <c r="P15" s="132">
        <f t="shared" si="9"/>
        <v>2333525.58</v>
      </c>
      <c r="Q15" s="132">
        <f t="shared" si="10"/>
        <v>2776895.44</v>
      </c>
      <c r="R15" s="132">
        <f t="shared" si="0"/>
        <v>2333525.58</v>
      </c>
      <c r="S15" s="133">
        <f t="shared" si="1"/>
        <v>2776895.44</v>
      </c>
    </row>
    <row r="16" spans="1:26" ht="58.5" customHeight="1" x14ac:dyDescent="0.25">
      <c r="A16" s="127">
        <v>11</v>
      </c>
      <c r="B16" s="128" t="s">
        <v>167</v>
      </c>
      <c r="C16" s="128" t="s">
        <v>168</v>
      </c>
      <c r="D16" s="129" t="s">
        <v>169</v>
      </c>
      <c r="E16" s="130">
        <v>1</v>
      </c>
      <c r="F16" s="131">
        <v>1896500</v>
      </c>
      <c r="G16" s="131">
        <f t="shared" si="2"/>
        <v>2256835</v>
      </c>
      <c r="H16" s="132">
        <f t="shared" si="3"/>
        <v>1896500</v>
      </c>
      <c r="I16" s="133">
        <f t="shared" si="4"/>
        <v>2256835</v>
      </c>
      <c r="J16" s="130">
        <v>1</v>
      </c>
      <c r="K16" s="132">
        <f t="shared" si="5"/>
        <v>437025.58</v>
      </c>
      <c r="L16" s="132">
        <f t="shared" si="6"/>
        <v>520060.44</v>
      </c>
      <c r="M16" s="132">
        <f t="shared" si="7"/>
        <v>437025.58</v>
      </c>
      <c r="N16" s="134">
        <f t="shared" si="8"/>
        <v>520060.44</v>
      </c>
      <c r="O16" s="130">
        <v>1</v>
      </c>
      <c r="P16" s="132">
        <f t="shared" si="9"/>
        <v>2333525.58</v>
      </c>
      <c r="Q16" s="132">
        <f t="shared" si="10"/>
        <v>2776895.44</v>
      </c>
      <c r="R16" s="132">
        <f t="shared" si="0"/>
        <v>2333525.58</v>
      </c>
      <c r="S16" s="133">
        <f t="shared" si="1"/>
        <v>2776895.44</v>
      </c>
    </row>
    <row r="17" spans="1:19" ht="58.5" customHeight="1" x14ac:dyDescent="0.25">
      <c r="A17" s="127">
        <v>12</v>
      </c>
      <c r="B17" s="128" t="s">
        <v>170</v>
      </c>
      <c r="C17" s="128" t="s">
        <v>171</v>
      </c>
      <c r="D17" s="129" t="s">
        <v>172</v>
      </c>
      <c r="E17" s="130">
        <v>1</v>
      </c>
      <c r="F17" s="131">
        <v>1896500</v>
      </c>
      <c r="G17" s="131">
        <f t="shared" si="2"/>
        <v>2256835</v>
      </c>
      <c r="H17" s="132">
        <f t="shared" si="3"/>
        <v>1896500</v>
      </c>
      <c r="I17" s="133">
        <f t="shared" si="4"/>
        <v>2256835</v>
      </c>
      <c r="J17" s="130">
        <v>1</v>
      </c>
      <c r="K17" s="132">
        <f t="shared" si="5"/>
        <v>437025.58</v>
      </c>
      <c r="L17" s="132">
        <f t="shared" si="6"/>
        <v>520060.44</v>
      </c>
      <c r="M17" s="132">
        <f t="shared" si="7"/>
        <v>437025.58</v>
      </c>
      <c r="N17" s="134">
        <f t="shared" si="8"/>
        <v>520060.44</v>
      </c>
      <c r="O17" s="130">
        <v>1</v>
      </c>
      <c r="P17" s="132">
        <f t="shared" si="9"/>
        <v>2333525.58</v>
      </c>
      <c r="Q17" s="132">
        <f t="shared" si="10"/>
        <v>2776895.44</v>
      </c>
      <c r="R17" s="132">
        <f t="shared" si="0"/>
        <v>2333525.58</v>
      </c>
      <c r="S17" s="133">
        <f t="shared" si="1"/>
        <v>2776895.44</v>
      </c>
    </row>
    <row r="18" spans="1:19" ht="58.5" customHeight="1" x14ac:dyDescent="0.25">
      <c r="A18" s="127">
        <v>13</v>
      </c>
      <c r="B18" s="128" t="s">
        <v>173</v>
      </c>
      <c r="C18" s="128" t="s">
        <v>174</v>
      </c>
      <c r="D18" s="129" t="s">
        <v>175</v>
      </c>
      <c r="E18" s="130">
        <v>1</v>
      </c>
      <c r="F18" s="131">
        <v>1896500</v>
      </c>
      <c r="G18" s="131">
        <f t="shared" si="2"/>
        <v>2256835</v>
      </c>
      <c r="H18" s="132">
        <f t="shared" si="3"/>
        <v>1896500</v>
      </c>
      <c r="I18" s="133">
        <f t="shared" si="4"/>
        <v>2256835</v>
      </c>
      <c r="J18" s="130">
        <v>1</v>
      </c>
      <c r="K18" s="132">
        <f t="shared" si="5"/>
        <v>437025.58</v>
      </c>
      <c r="L18" s="132">
        <f t="shared" si="6"/>
        <v>520060.44</v>
      </c>
      <c r="M18" s="132">
        <f t="shared" si="7"/>
        <v>437025.58</v>
      </c>
      <c r="N18" s="134">
        <f t="shared" si="8"/>
        <v>520060.44</v>
      </c>
      <c r="O18" s="130">
        <v>1</v>
      </c>
      <c r="P18" s="132">
        <f t="shared" si="9"/>
        <v>2333525.58</v>
      </c>
      <c r="Q18" s="132">
        <f t="shared" si="10"/>
        <v>2776895.44</v>
      </c>
      <c r="R18" s="132">
        <f t="shared" si="0"/>
        <v>2333525.58</v>
      </c>
      <c r="S18" s="133">
        <f t="shared" si="1"/>
        <v>2776895.44</v>
      </c>
    </row>
    <row r="19" spans="1:19" ht="58.5" customHeight="1" x14ac:dyDescent="0.25">
      <c r="A19" s="127">
        <v>14</v>
      </c>
      <c r="B19" s="128" t="s">
        <v>176</v>
      </c>
      <c r="C19" s="128" t="s">
        <v>177</v>
      </c>
      <c r="D19" s="129" t="s">
        <v>178</v>
      </c>
      <c r="E19" s="130">
        <v>1</v>
      </c>
      <c r="F19" s="131">
        <v>1896500</v>
      </c>
      <c r="G19" s="131">
        <f t="shared" si="2"/>
        <v>2256835</v>
      </c>
      <c r="H19" s="132">
        <f t="shared" si="3"/>
        <v>1896500</v>
      </c>
      <c r="I19" s="133">
        <f t="shared" si="4"/>
        <v>2256835</v>
      </c>
      <c r="J19" s="130">
        <v>1</v>
      </c>
      <c r="K19" s="132">
        <f t="shared" si="5"/>
        <v>437025.58</v>
      </c>
      <c r="L19" s="132">
        <f t="shared" si="6"/>
        <v>520060.44</v>
      </c>
      <c r="M19" s="132">
        <f t="shared" si="7"/>
        <v>437025.58</v>
      </c>
      <c r="N19" s="134">
        <f t="shared" si="8"/>
        <v>520060.44</v>
      </c>
      <c r="O19" s="130">
        <v>1</v>
      </c>
      <c r="P19" s="132">
        <f t="shared" si="9"/>
        <v>2333525.58</v>
      </c>
      <c r="Q19" s="132">
        <f t="shared" si="10"/>
        <v>2776895.44</v>
      </c>
      <c r="R19" s="132">
        <f t="shared" si="0"/>
        <v>2333525.58</v>
      </c>
      <c r="S19" s="133">
        <f t="shared" si="1"/>
        <v>2776895.44</v>
      </c>
    </row>
    <row r="20" spans="1:19" ht="58.5" customHeight="1" x14ac:dyDescent="0.25">
      <c r="A20" s="127">
        <v>15</v>
      </c>
      <c r="B20" s="128" t="s">
        <v>179</v>
      </c>
      <c r="C20" s="128" t="s">
        <v>180</v>
      </c>
      <c r="D20" s="129" t="s">
        <v>181</v>
      </c>
      <c r="E20" s="130">
        <v>1</v>
      </c>
      <c r="F20" s="131">
        <v>1896500</v>
      </c>
      <c r="G20" s="131">
        <f t="shared" si="2"/>
        <v>2256835</v>
      </c>
      <c r="H20" s="132">
        <f t="shared" si="3"/>
        <v>1896500</v>
      </c>
      <c r="I20" s="133">
        <f t="shared" si="4"/>
        <v>2256835</v>
      </c>
      <c r="J20" s="130">
        <v>1</v>
      </c>
      <c r="K20" s="132">
        <f t="shared" si="5"/>
        <v>437025.58</v>
      </c>
      <c r="L20" s="132">
        <f t="shared" si="6"/>
        <v>520060.44</v>
      </c>
      <c r="M20" s="132">
        <f t="shared" si="7"/>
        <v>437025.58</v>
      </c>
      <c r="N20" s="134">
        <f t="shared" si="8"/>
        <v>520060.44</v>
      </c>
      <c r="O20" s="130">
        <v>1</v>
      </c>
      <c r="P20" s="132">
        <f t="shared" si="9"/>
        <v>2333525.58</v>
      </c>
      <c r="Q20" s="132">
        <f t="shared" si="10"/>
        <v>2776895.44</v>
      </c>
      <c r="R20" s="132">
        <f t="shared" si="0"/>
        <v>2333525.58</v>
      </c>
      <c r="S20" s="133">
        <f t="shared" si="1"/>
        <v>2776895.44</v>
      </c>
    </row>
    <row r="21" spans="1:19" ht="58.5" customHeight="1" x14ac:dyDescent="0.25">
      <c r="A21" s="127">
        <v>16</v>
      </c>
      <c r="B21" s="128" t="s">
        <v>182</v>
      </c>
      <c r="C21" s="128" t="s">
        <v>183</v>
      </c>
      <c r="D21" s="129" t="s">
        <v>184</v>
      </c>
      <c r="E21" s="130">
        <v>1</v>
      </c>
      <c r="F21" s="131">
        <v>1896500</v>
      </c>
      <c r="G21" s="131">
        <f t="shared" si="2"/>
        <v>2256835</v>
      </c>
      <c r="H21" s="132">
        <f t="shared" si="3"/>
        <v>1896500</v>
      </c>
      <c r="I21" s="133">
        <f t="shared" si="4"/>
        <v>2256835</v>
      </c>
      <c r="J21" s="130">
        <v>1</v>
      </c>
      <c r="K21" s="132">
        <f t="shared" si="5"/>
        <v>437025.58</v>
      </c>
      <c r="L21" s="132">
        <f t="shared" si="6"/>
        <v>520060.44</v>
      </c>
      <c r="M21" s="132">
        <f t="shared" si="7"/>
        <v>437025.58</v>
      </c>
      <c r="N21" s="134">
        <f t="shared" si="8"/>
        <v>520060.44</v>
      </c>
      <c r="O21" s="130">
        <v>1</v>
      </c>
      <c r="P21" s="132">
        <f t="shared" si="9"/>
        <v>2333525.58</v>
      </c>
      <c r="Q21" s="132">
        <f t="shared" si="10"/>
        <v>2776895.44</v>
      </c>
      <c r="R21" s="132">
        <f t="shared" si="0"/>
        <v>2333525.58</v>
      </c>
      <c r="S21" s="133">
        <f t="shared" si="1"/>
        <v>2776895.44</v>
      </c>
    </row>
    <row r="22" spans="1:19" ht="58.5" customHeight="1" x14ac:dyDescent="0.25">
      <c r="A22" s="127">
        <v>17</v>
      </c>
      <c r="B22" s="128" t="s">
        <v>185</v>
      </c>
      <c r="C22" s="128" t="s">
        <v>186</v>
      </c>
      <c r="D22" s="129" t="s">
        <v>187</v>
      </c>
      <c r="E22" s="130">
        <v>1</v>
      </c>
      <c r="F22" s="131">
        <v>1896500</v>
      </c>
      <c r="G22" s="131">
        <f t="shared" si="2"/>
        <v>2256835</v>
      </c>
      <c r="H22" s="132">
        <f t="shared" si="3"/>
        <v>1896500</v>
      </c>
      <c r="I22" s="133">
        <f t="shared" si="4"/>
        <v>2256835</v>
      </c>
      <c r="J22" s="130">
        <v>1</v>
      </c>
      <c r="K22" s="132">
        <f t="shared" si="5"/>
        <v>437025.58</v>
      </c>
      <c r="L22" s="132">
        <f t="shared" si="6"/>
        <v>520060.44</v>
      </c>
      <c r="M22" s="132">
        <f t="shared" si="7"/>
        <v>437025.58</v>
      </c>
      <c r="N22" s="134">
        <f t="shared" si="8"/>
        <v>520060.44</v>
      </c>
      <c r="O22" s="130">
        <v>1</v>
      </c>
      <c r="P22" s="132">
        <f t="shared" si="9"/>
        <v>2333525.58</v>
      </c>
      <c r="Q22" s="132">
        <f t="shared" si="10"/>
        <v>2776895.44</v>
      </c>
      <c r="R22" s="132">
        <f t="shared" si="0"/>
        <v>2333525.58</v>
      </c>
      <c r="S22" s="133">
        <f t="shared" si="1"/>
        <v>2776895.44</v>
      </c>
    </row>
    <row r="23" spans="1:19" ht="58.5" customHeight="1" x14ac:dyDescent="0.25">
      <c r="A23" s="127">
        <v>18</v>
      </c>
      <c r="B23" s="128" t="s">
        <v>188</v>
      </c>
      <c r="C23" s="128" t="s">
        <v>189</v>
      </c>
      <c r="D23" s="129" t="s">
        <v>190</v>
      </c>
      <c r="E23" s="130">
        <v>1</v>
      </c>
      <c r="F23" s="131">
        <v>1896500</v>
      </c>
      <c r="G23" s="131">
        <f t="shared" si="2"/>
        <v>2256835</v>
      </c>
      <c r="H23" s="132">
        <f t="shared" si="3"/>
        <v>1896500</v>
      </c>
      <c r="I23" s="133">
        <f t="shared" si="4"/>
        <v>2256835</v>
      </c>
      <c r="J23" s="130">
        <v>1</v>
      </c>
      <c r="K23" s="132">
        <f t="shared" si="5"/>
        <v>437025.58</v>
      </c>
      <c r="L23" s="132">
        <f t="shared" si="6"/>
        <v>520060.44</v>
      </c>
      <c r="M23" s="132">
        <f t="shared" si="7"/>
        <v>437025.58</v>
      </c>
      <c r="N23" s="134">
        <f t="shared" si="8"/>
        <v>520060.44</v>
      </c>
      <c r="O23" s="130">
        <v>1</v>
      </c>
      <c r="P23" s="132">
        <f t="shared" si="9"/>
        <v>2333525.58</v>
      </c>
      <c r="Q23" s="132">
        <f t="shared" si="10"/>
        <v>2776895.44</v>
      </c>
      <c r="R23" s="132">
        <f t="shared" si="0"/>
        <v>2333525.58</v>
      </c>
      <c r="S23" s="133">
        <f t="shared" si="1"/>
        <v>2776895.44</v>
      </c>
    </row>
    <row r="24" spans="1:19" ht="58.5" customHeight="1" x14ac:dyDescent="0.25">
      <c r="A24" s="127">
        <v>19</v>
      </c>
      <c r="B24" s="128" t="s">
        <v>191</v>
      </c>
      <c r="C24" s="128" t="s">
        <v>192</v>
      </c>
      <c r="D24" s="129" t="s">
        <v>193</v>
      </c>
      <c r="E24" s="130">
        <v>1</v>
      </c>
      <c r="F24" s="131">
        <v>1896500</v>
      </c>
      <c r="G24" s="131">
        <f t="shared" si="2"/>
        <v>2256835</v>
      </c>
      <c r="H24" s="132">
        <f t="shared" si="3"/>
        <v>1896500</v>
      </c>
      <c r="I24" s="133">
        <f t="shared" si="4"/>
        <v>2256835</v>
      </c>
      <c r="J24" s="130">
        <v>1</v>
      </c>
      <c r="K24" s="132">
        <f t="shared" si="5"/>
        <v>437025.58</v>
      </c>
      <c r="L24" s="132">
        <f t="shared" si="6"/>
        <v>520060.44</v>
      </c>
      <c r="M24" s="132">
        <f t="shared" si="7"/>
        <v>437025.58</v>
      </c>
      <c r="N24" s="134">
        <f t="shared" si="8"/>
        <v>520060.44</v>
      </c>
      <c r="O24" s="130">
        <v>1</v>
      </c>
      <c r="P24" s="132">
        <f t="shared" si="9"/>
        <v>2333525.58</v>
      </c>
      <c r="Q24" s="132">
        <f t="shared" si="10"/>
        <v>2776895.44</v>
      </c>
      <c r="R24" s="132">
        <f t="shared" si="0"/>
        <v>2333525.58</v>
      </c>
      <c r="S24" s="133">
        <f t="shared" si="1"/>
        <v>2776895.44</v>
      </c>
    </row>
    <row r="25" spans="1:19" ht="58.5" customHeight="1" x14ac:dyDescent="0.25">
      <c r="A25" s="127">
        <v>20</v>
      </c>
      <c r="B25" s="128" t="s">
        <v>194</v>
      </c>
      <c r="C25" s="128" t="s">
        <v>195</v>
      </c>
      <c r="D25" s="129" t="s">
        <v>196</v>
      </c>
      <c r="E25" s="130">
        <v>1</v>
      </c>
      <c r="F25" s="131">
        <v>1896500</v>
      </c>
      <c r="G25" s="131">
        <f t="shared" si="2"/>
        <v>2256835</v>
      </c>
      <c r="H25" s="132">
        <f t="shared" si="3"/>
        <v>1896500</v>
      </c>
      <c r="I25" s="133">
        <f t="shared" si="4"/>
        <v>2256835</v>
      </c>
      <c r="J25" s="130">
        <v>1</v>
      </c>
      <c r="K25" s="132">
        <f t="shared" si="5"/>
        <v>437025.58</v>
      </c>
      <c r="L25" s="132">
        <f t="shared" si="6"/>
        <v>520060.44</v>
      </c>
      <c r="M25" s="132">
        <f t="shared" si="7"/>
        <v>437025.58</v>
      </c>
      <c r="N25" s="134">
        <f t="shared" si="8"/>
        <v>520060.44</v>
      </c>
      <c r="O25" s="130">
        <v>1</v>
      </c>
      <c r="P25" s="132">
        <f t="shared" si="9"/>
        <v>2333525.58</v>
      </c>
      <c r="Q25" s="132">
        <f t="shared" si="10"/>
        <v>2776895.44</v>
      </c>
      <c r="R25" s="132">
        <f t="shared" si="0"/>
        <v>2333525.58</v>
      </c>
      <c r="S25" s="133">
        <f t="shared" si="1"/>
        <v>2776895.44</v>
      </c>
    </row>
    <row r="26" spans="1:19" ht="58.5" customHeight="1" x14ac:dyDescent="0.25">
      <c r="A26" s="127">
        <v>21</v>
      </c>
      <c r="B26" s="128" t="s">
        <v>197</v>
      </c>
      <c r="C26" s="128" t="s">
        <v>198</v>
      </c>
      <c r="D26" s="129" t="s">
        <v>199</v>
      </c>
      <c r="E26" s="130">
        <v>1</v>
      </c>
      <c r="F26" s="131">
        <v>1896500</v>
      </c>
      <c r="G26" s="131">
        <f t="shared" si="2"/>
        <v>2256835</v>
      </c>
      <c r="H26" s="132">
        <f t="shared" si="3"/>
        <v>1896500</v>
      </c>
      <c r="I26" s="133">
        <f t="shared" si="4"/>
        <v>2256835</v>
      </c>
      <c r="J26" s="130">
        <v>1</v>
      </c>
      <c r="K26" s="132">
        <f t="shared" si="5"/>
        <v>437025.58</v>
      </c>
      <c r="L26" s="132">
        <f t="shared" si="6"/>
        <v>520060.44</v>
      </c>
      <c r="M26" s="132">
        <f t="shared" si="7"/>
        <v>437025.58</v>
      </c>
      <c r="N26" s="134">
        <f t="shared" si="8"/>
        <v>520060.44</v>
      </c>
      <c r="O26" s="130">
        <v>1</v>
      </c>
      <c r="P26" s="132">
        <f t="shared" si="9"/>
        <v>2333525.58</v>
      </c>
      <c r="Q26" s="132">
        <f t="shared" si="10"/>
        <v>2776895.44</v>
      </c>
      <c r="R26" s="132">
        <f t="shared" si="0"/>
        <v>2333525.58</v>
      </c>
      <c r="S26" s="133">
        <f t="shared" si="1"/>
        <v>2776895.44</v>
      </c>
    </row>
    <row r="27" spans="1:19" ht="58.5" customHeight="1" x14ac:dyDescent="0.25">
      <c r="A27" s="127">
        <v>22</v>
      </c>
      <c r="B27" s="128" t="s">
        <v>200</v>
      </c>
      <c r="C27" s="128" t="s">
        <v>201</v>
      </c>
      <c r="D27" s="129" t="s">
        <v>202</v>
      </c>
      <c r="E27" s="130">
        <v>1</v>
      </c>
      <c r="F27" s="131">
        <v>1896500</v>
      </c>
      <c r="G27" s="131">
        <f t="shared" si="2"/>
        <v>2256835</v>
      </c>
      <c r="H27" s="132">
        <f t="shared" si="3"/>
        <v>1896500</v>
      </c>
      <c r="I27" s="133">
        <f t="shared" si="4"/>
        <v>2256835</v>
      </c>
      <c r="J27" s="130">
        <v>1</v>
      </c>
      <c r="K27" s="132">
        <f t="shared" si="5"/>
        <v>437025.58</v>
      </c>
      <c r="L27" s="132">
        <f t="shared" si="6"/>
        <v>520060.44</v>
      </c>
      <c r="M27" s="132">
        <f t="shared" si="7"/>
        <v>437025.58</v>
      </c>
      <c r="N27" s="134">
        <f t="shared" si="8"/>
        <v>520060.44</v>
      </c>
      <c r="O27" s="130">
        <v>1</v>
      </c>
      <c r="P27" s="132">
        <f t="shared" si="9"/>
        <v>2333525.58</v>
      </c>
      <c r="Q27" s="132">
        <f t="shared" si="10"/>
        <v>2776895.44</v>
      </c>
      <c r="R27" s="132">
        <f t="shared" si="0"/>
        <v>2333525.58</v>
      </c>
      <c r="S27" s="133">
        <f t="shared" si="1"/>
        <v>2776895.44</v>
      </c>
    </row>
    <row r="28" spans="1:19" ht="58.5" customHeight="1" x14ac:dyDescent="0.25">
      <c r="A28" s="127">
        <v>23</v>
      </c>
      <c r="B28" s="128" t="s">
        <v>203</v>
      </c>
      <c r="C28" s="128" t="s">
        <v>204</v>
      </c>
      <c r="D28" s="129" t="s">
        <v>205</v>
      </c>
      <c r="E28" s="130">
        <v>1</v>
      </c>
      <c r="F28" s="131">
        <v>1896500</v>
      </c>
      <c r="G28" s="131">
        <f t="shared" si="2"/>
        <v>2256835</v>
      </c>
      <c r="H28" s="132">
        <f t="shared" si="3"/>
        <v>1896500</v>
      </c>
      <c r="I28" s="133">
        <f t="shared" si="4"/>
        <v>2256835</v>
      </c>
      <c r="J28" s="130">
        <v>1</v>
      </c>
      <c r="K28" s="132">
        <f t="shared" si="5"/>
        <v>437025.58</v>
      </c>
      <c r="L28" s="132">
        <f t="shared" si="6"/>
        <v>520060.44</v>
      </c>
      <c r="M28" s="132">
        <f t="shared" si="7"/>
        <v>437025.58</v>
      </c>
      <c r="N28" s="134">
        <f t="shared" si="8"/>
        <v>520060.44</v>
      </c>
      <c r="O28" s="130">
        <v>1</v>
      </c>
      <c r="P28" s="132">
        <f t="shared" si="9"/>
        <v>2333525.58</v>
      </c>
      <c r="Q28" s="132">
        <f t="shared" si="10"/>
        <v>2776895.44</v>
      </c>
      <c r="R28" s="132">
        <f t="shared" si="0"/>
        <v>2333525.58</v>
      </c>
      <c r="S28" s="133">
        <f t="shared" si="1"/>
        <v>2776895.44</v>
      </c>
    </row>
    <row r="29" spans="1:19" ht="58.5" customHeight="1" x14ac:dyDescent="0.25">
      <c r="A29" s="127">
        <v>24</v>
      </c>
      <c r="B29" s="128" t="s">
        <v>206</v>
      </c>
      <c r="C29" s="128" t="s">
        <v>207</v>
      </c>
      <c r="D29" s="129" t="s">
        <v>208</v>
      </c>
      <c r="E29" s="130">
        <v>1</v>
      </c>
      <c r="F29" s="131">
        <v>1896500</v>
      </c>
      <c r="G29" s="131">
        <f t="shared" si="2"/>
        <v>2256835</v>
      </c>
      <c r="H29" s="132">
        <f t="shared" si="3"/>
        <v>1896500</v>
      </c>
      <c r="I29" s="133">
        <f t="shared" si="4"/>
        <v>2256835</v>
      </c>
      <c r="J29" s="130">
        <v>1</v>
      </c>
      <c r="K29" s="132">
        <f t="shared" si="5"/>
        <v>437025.58</v>
      </c>
      <c r="L29" s="132">
        <f t="shared" si="6"/>
        <v>520060.44</v>
      </c>
      <c r="M29" s="132">
        <f t="shared" si="7"/>
        <v>437025.58</v>
      </c>
      <c r="N29" s="134">
        <f t="shared" si="8"/>
        <v>520060.44</v>
      </c>
      <c r="O29" s="130">
        <v>1</v>
      </c>
      <c r="P29" s="132">
        <f t="shared" si="9"/>
        <v>2333525.58</v>
      </c>
      <c r="Q29" s="132">
        <f t="shared" si="10"/>
        <v>2776895.44</v>
      </c>
      <c r="R29" s="132">
        <f t="shared" si="0"/>
        <v>2333525.58</v>
      </c>
      <c r="S29" s="133">
        <f t="shared" si="1"/>
        <v>2776895.44</v>
      </c>
    </row>
    <row r="30" spans="1:19" ht="58.5" customHeight="1" x14ac:dyDescent="0.25">
      <c r="A30" s="127">
        <v>25</v>
      </c>
      <c r="B30" s="128" t="s">
        <v>209</v>
      </c>
      <c r="C30" s="128" t="s">
        <v>210</v>
      </c>
      <c r="D30" s="129" t="s">
        <v>211</v>
      </c>
      <c r="E30" s="130">
        <v>1</v>
      </c>
      <c r="F30" s="131">
        <v>1896500</v>
      </c>
      <c r="G30" s="131">
        <f t="shared" si="2"/>
        <v>2256835</v>
      </c>
      <c r="H30" s="132">
        <f t="shared" si="3"/>
        <v>1896500</v>
      </c>
      <c r="I30" s="133">
        <f t="shared" si="4"/>
        <v>2256835</v>
      </c>
      <c r="J30" s="130">
        <v>1</v>
      </c>
      <c r="K30" s="132">
        <f t="shared" si="5"/>
        <v>437025.58</v>
      </c>
      <c r="L30" s="132">
        <f t="shared" si="6"/>
        <v>520060.44</v>
      </c>
      <c r="M30" s="132">
        <f t="shared" si="7"/>
        <v>437025.58</v>
      </c>
      <c r="N30" s="134">
        <f t="shared" si="8"/>
        <v>520060.44</v>
      </c>
      <c r="O30" s="130">
        <v>1</v>
      </c>
      <c r="P30" s="132">
        <f t="shared" si="9"/>
        <v>2333525.58</v>
      </c>
      <c r="Q30" s="132">
        <f t="shared" si="10"/>
        <v>2776895.44</v>
      </c>
      <c r="R30" s="132">
        <f t="shared" si="0"/>
        <v>2333525.58</v>
      </c>
      <c r="S30" s="133">
        <f t="shared" si="1"/>
        <v>2776895.44</v>
      </c>
    </row>
    <row r="31" spans="1:19" ht="58.5" customHeight="1" x14ac:dyDescent="0.25">
      <c r="A31" s="127">
        <v>26</v>
      </c>
      <c r="B31" s="128" t="s">
        <v>212</v>
      </c>
      <c r="C31" s="128" t="s">
        <v>213</v>
      </c>
      <c r="D31" s="129" t="s">
        <v>214</v>
      </c>
      <c r="E31" s="130">
        <v>1</v>
      </c>
      <c r="F31" s="131">
        <v>1896500</v>
      </c>
      <c r="G31" s="131">
        <f t="shared" si="2"/>
        <v>2256835</v>
      </c>
      <c r="H31" s="132">
        <f t="shared" si="3"/>
        <v>1896500</v>
      </c>
      <c r="I31" s="133">
        <f t="shared" si="4"/>
        <v>2256835</v>
      </c>
      <c r="J31" s="130">
        <v>1</v>
      </c>
      <c r="K31" s="132">
        <f t="shared" si="5"/>
        <v>437025.58</v>
      </c>
      <c r="L31" s="132">
        <f t="shared" si="6"/>
        <v>520060.44</v>
      </c>
      <c r="M31" s="132">
        <f t="shared" si="7"/>
        <v>437025.58</v>
      </c>
      <c r="N31" s="134">
        <f t="shared" si="8"/>
        <v>520060.44</v>
      </c>
      <c r="O31" s="130">
        <v>1</v>
      </c>
      <c r="P31" s="132">
        <f t="shared" si="9"/>
        <v>2333525.58</v>
      </c>
      <c r="Q31" s="132">
        <f t="shared" si="10"/>
        <v>2776895.44</v>
      </c>
      <c r="R31" s="132">
        <f t="shared" si="0"/>
        <v>2333525.58</v>
      </c>
      <c r="S31" s="133">
        <f t="shared" si="1"/>
        <v>2776895.44</v>
      </c>
    </row>
    <row r="32" spans="1:19" ht="58.5" customHeight="1" x14ac:dyDescent="0.25">
      <c r="A32" s="127">
        <v>27</v>
      </c>
      <c r="B32" s="128" t="s">
        <v>215</v>
      </c>
      <c r="C32" s="128" t="s">
        <v>216</v>
      </c>
      <c r="D32" s="129" t="s">
        <v>217</v>
      </c>
      <c r="E32" s="130">
        <v>1</v>
      </c>
      <c r="F32" s="131">
        <v>1896500</v>
      </c>
      <c r="G32" s="131">
        <f t="shared" si="2"/>
        <v>2256835</v>
      </c>
      <c r="H32" s="132">
        <f t="shared" si="3"/>
        <v>1896500</v>
      </c>
      <c r="I32" s="133">
        <f t="shared" si="4"/>
        <v>2256835</v>
      </c>
      <c r="J32" s="130">
        <v>1</v>
      </c>
      <c r="K32" s="132">
        <f t="shared" si="5"/>
        <v>437025.58</v>
      </c>
      <c r="L32" s="132">
        <f t="shared" si="6"/>
        <v>520060.44</v>
      </c>
      <c r="M32" s="132">
        <f t="shared" si="7"/>
        <v>437025.58</v>
      </c>
      <c r="N32" s="134">
        <f t="shared" si="8"/>
        <v>520060.44</v>
      </c>
      <c r="O32" s="130">
        <v>1</v>
      </c>
      <c r="P32" s="132">
        <f t="shared" si="9"/>
        <v>2333525.58</v>
      </c>
      <c r="Q32" s="132">
        <f t="shared" si="10"/>
        <v>2776895.44</v>
      </c>
      <c r="R32" s="132">
        <f t="shared" si="0"/>
        <v>2333525.58</v>
      </c>
      <c r="S32" s="133">
        <f t="shared" si="1"/>
        <v>2776895.44</v>
      </c>
    </row>
    <row r="33" spans="1:26" ht="58.5" customHeight="1" x14ac:dyDescent="0.25">
      <c r="A33" s="127">
        <v>28</v>
      </c>
      <c r="B33" s="128" t="s">
        <v>218</v>
      </c>
      <c r="C33" s="128" t="s">
        <v>219</v>
      </c>
      <c r="D33" s="129" t="s">
        <v>220</v>
      </c>
      <c r="E33" s="130">
        <v>1</v>
      </c>
      <c r="F33" s="131">
        <v>1896500</v>
      </c>
      <c r="G33" s="131">
        <f t="shared" si="2"/>
        <v>2256835</v>
      </c>
      <c r="H33" s="132">
        <f t="shared" si="3"/>
        <v>1896500</v>
      </c>
      <c r="I33" s="133">
        <f t="shared" si="4"/>
        <v>2256835</v>
      </c>
      <c r="J33" s="130">
        <v>1</v>
      </c>
      <c r="K33" s="132">
        <f t="shared" si="5"/>
        <v>437025.58</v>
      </c>
      <c r="L33" s="132">
        <f t="shared" si="6"/>
        <v>520060.44</v>
      </c>
      <c r="M33" s="132">
        <f t="shared" si="7"/>
        <v>437025.58</v>
      </c>
      <c r="N33" s="134">
        <f t="shared" si="8"/>
        <v>520060.44</v>
      </c>
      <c r="O33" s="130">
        <v>1</v>
      </c>
      <c r="P33" s="132">
        <f t="shared" si="9"/>
        <v>2333525.58</v>
      </c>
      <c r="Q33" s="132">
        <f t="shared" si="10"/>
        <v>2776895.44</v>
      </c>
      <c r="R33" s="132">
        <f t="shared" si="0"/>
        <v>2333525.58</v>
      </c>
      <c r="S33" s="133">
        <f t="shared" si="1"/>
        <v>2776895.44</v>
      </c>
    </row>
    <row r="34" spans="1:26" ht="58.5" customHeight="1" x14ac:dyDescent="0.25">
      <c r="A34" s="127">
        <v>29</v>
      </c>
      <c r="B34" s="128" t="s">
        <v>221</v>
      </c>
      <c r="C34" s="128" t="s">
        <v>222</v>
      </c>
      <c r="D34" s="129" t="s">
        <v>223</v>
      </c>
      <c r="E34" s="130">
        <v>1</v>
      </c>
      <c r="F34" s="131">
        <v>1896500</v>
      </c>
      <c r="G34" s="131">
        <f t="shared" si="2"/>
        <v>2256835</v>
      </c>
      <c r="H34" s="132">
        <f t="shared" si="3"/>
        <v>1896500</v>
      </c>
      <c r="I34" s="133">
        <f t="shared" si="4"/>
        <v>2256835</v>
      </c>
      <c r="J34" s="130">
        <v>1</v>
      </c>
      <c r="K34" s="132">
        <f t="shared" si="5"/>
        <v>437025.58</v>
      </c>
      <c r="L34" s="132">
        <f t="shared" si="6"/>
        <v>520060.44</v>
      </c>
      <c r="M34" s="132">
        <f t="shared" si="7"/>
        <v>437025.58</v>
      </c>
      <c r="N34" s="134">
        <f t="shared" si="8"/>
        <v>520060.44</v>
      </c>
      <c r="O34" s="130">
        <v>1</v>
      </c>
      <c r="P34" s="132">
        <f t="shared" si="9"/>
        <v>2333525.58</v>
      </c>
      <c r="Q34" s="132">
        <f t="shared" si="10"/>
        <v>2776895.44</v>
      </c>
      <c r="R34" s="132">
        <f t="shared" si="0"/>
        <v>2333525.58</v>
      </c>
      <c r="S34" s="133">
        <f t="shared" si="1"/>
        <v>2776895.44</v>
      </c>
    </row>
    <row r="35" spans="1:26" ht="58.5" customHeight="1" x14ac:dyDescent="0.25">
      <c r="A35" s="127">
        <v>30</v>
      </c>
      <c r="B35" s="128" t="s">
        <v>224</v>
      </c>
      <c r="C35" s="128" t="s">
        <v>225</v>
      </c>
      <c r="D35" s="129" t="s">
        <v>226</v>
      </c>
      <c r="E35" s="130">
        <v>1</v>
      </c>
      <c r="F35" s="131">
        <v>1896500</v>
      </c>
      <c r="G35" s="131">
        <f t="shared" si="2"/>
        <v>2256835</v>
      </c>
      <c r="H35" s="132">
        <f t="shared" si="3"/>
        <v>1896500</v>
      </c>
      <c r="I35" s="133">
        <f t="shared" si="4"/>
        <v>2256835</v>
      </c>
      <c r="J35" s="130">
        <v>1</v>
      </c>
      <c r="K35" s="132">
        <f t="shared" si="5"/>
        <v>437025.58</v>
      </c>
      <c r="L35" s="132">
        <f t="shared" si="6"/>
        <v>520060.44</v>
      </c>
      <c r="M35" s="132">
        <f t="shared" si="7"/>
        <v>437025.58</v>
      </c>
      <c r="N35" s="134">
        <f t="shared" si="8"/>
        <v>520060.44</v>
      </c>
      <c r="O35" s="130">
        <v>1</v>
      </c>
      <c r="P35" s="132">
        <f t="shared" si="9"/>
        <v>2333525.58</v>
      </c>
      <c r="Q35" s="132">
        <f t="shared" si="10"/>
        <v>2776895.44</v>
      </c>
      <c r="R35" s="132">
        <f t="shared" si="0"/>
        <v>2333525.58</v>
      </c>
      <c r="S35" s="133">
        <f t="shared" si="1"/>
        <v>2776895.44</v>
      </c>
    </row>
    <row r="36" spans="1:26" ht="58.5" customHeight="1" x14ac:dyDescent="0.25">
      <c r="A36" s="127">
        <v>31</v>
      </c>
      <c r="B36" s="128" t="s">
        <v>227</v>
      </c>
      <c r="C36" s="128" t="s">
        <v>228</v>
      </c>
      <c r="D36" s="129" t="s">
        <v>229</v>
      </c>
      <c r="E36" s="130">
        <v>1</v>
      </c>
      <c r="F36" s="131">
        <v>1896500</v>
      </c>
      <c r="G36" s="131">
        <f t="shared" si="2"/>
        <v>2256835</v>
      </c>
      <c r="H36" s="132">
        <f t="shared" si="3"/>
        <v>1896500</v>
      </c>
      <c r="I36" s="133">
        <f t="shared" si="4"/>
        <v>2256835</v>
      </c>
      <c r="J36" s="130">
        <v>1</v>
      </c>
      <c r="K36" s="132">
        <f t="shared" si="5"/>
        <v>437025.58</v>
      </c>
      <c r="L36" s="132">
        <f t="shared" si="6"/>
        <v>520060.44</v>
      </c>
      <c r="M36" s="132">
        <f t="shared" si="7"/>
        <v>437025.58</v>
      </c>
      <c r="N36" s="134">
        <f t="shared" si="8"/>
        <v>520060.44</v>
      </c>
      <c r="O36" s="130">
        <v>1</v>
      </c>
      <c r="P36" s="132">
        <f t="shared" si="9"/>
        <v>2333525.58</v>
      </c>
      <c r="Q36" s="132">
        <f t="shared" si="10"/>
        <v>2776895.44</v>
      </c>
      <c r="R36" s="132">
        <f t="shared" si="0"/>
        <v>2333525.58</v>
      </c>
      <c r="S36" s="133">
        <f t="shared" si="1"/>
        <v>2776895.44</v>
      </c>
    </row>
    <row r="37" spans="1:26" ht="21.75" customHeight="1" x14ac:dyDescent="0.25">
      <c r="A37" s="171" t="s">
        <v>66</v>
      </c>
      <c r="B37" s="171"/>
      <c r="C37" s="171"/>
      <c r="D37" s="171"/>
      <c r="E37" s="171"/>
      <c r="F37" s="171"/>
      <c r="G37" s="171"/>
      <c r="H37" s="136">
        <f>SUM(H5:H36)</f>
        <v>59385000</v>
      </c>
      <c r="I37" s="137">
        <f>SUM(I5:I36)</f>
        <v>70668150</v>
      </c>
      <c r="J37" s="138"/>
      <c r="K37" s="136"/>
      <c r="L37" s="136"/>
      <c r="M37" s="136">
        <f>SUM(M5:M36)</f>
        <v>13646305.200000001</v>
      </c>
      <c r="N37" s="139">
        <f>SUM(N5:N36)</f>
        <v>16239103.279999996</v>
      </c>
      <c r="O37" s="138"/>
      <c r="P37" s="136"/>
      <c r="Q37" s="136"/>
      <c r="R37" s="136">
        <f>SUM(R5:R36)</f>
        <v>73031305.199999958</v>
      </c>
      <c r="S37" s="140">
        <f>SUM(S5:S36)</f>
        <v>86907253.279999956</v>
      </c>
      <c r="T37" s="141"/>
      <c r="U37" s="141"/>
      <c r="V37" s="141"/>
      <c r="W37" s="141"/>
      <c r="X37" s="141"/>
      <c r="Y37" s="141"/>
      <c r="Z37" s="1"/>
    </row>
    <row r="38" spans="1:26" ht="10.5" customHeight="1" x14ac:dyDescent="0.25">
      <c r="P38" s="1"/>
      <c r="Q38" s="1"/>
      <c r="R38" s="1"/>
    </row>
    <row r="39" spans="1:26" x14ac:dyDescent="0.25">
      <c r="K39" s="1"/>
      <c r="L39" s="1"/>
      <c r="M39" s="1"/>
    </row>
    <row r="40" spans="1:26" x14ac:dyDescent="0.25">
      <c r="K40" s="1"/>
      <c r="L40" s="1"/>
      <c r="M40" s="1"/>
      <c r="Z40" s="1"/>
    </row>
    <row r="41" spans="1:26" ht="15.75" x14ac:dyDescent="0.25">
      <c r="P41" s="143"/>
      <c r="Q41" s="143"/>
      <c r="R41" s="143"/>
    </row>
    <row r="43" spans="1:26" s="122" customForma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/>
    </row>
  </sheetData>
  <mergeCells count="16">
    <mergeCell ref="F5:F6"/>
    <mergeCell ref="G5:G6"/>
    <mergeCell ref="H5:H6"/>
    <mergeCell ref="I5:I6"/>
    <mergeCell ref="A37:G37"/>
    <mergeCell ref="A5:A6"/>
    <mergeCell ref="B5:B6"/>
    <mergeCell ref="C5:C6"/>
    <mergeCell ref="D5:D6"/>
    <mergeCell ref="E5:E6"/>
    <mergeCell ref="A3:D3"/>
    <mergeCell ref="E3:I3"/>
    <mergeCell ref="J3:N3"/>
    <mergeCell ref="O3:S3"/>
    <mergeCell ref="Q1:S1"/>
    <mergeCell ref="Q2:S2"/>
  </mergeCells>
  <pageMargins left="0.118055555555556" right="0.118055555555556" top="0.35416666666666702" bottom="0.35416666666666702" header="0.511811023622047" footer="0.511811023622047"/>
  <pageSetup paperSize="9" scale="52" fitToHeight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Borderou resurse</vt:lpstr>
      <vt:lpstr>Ajustare</vt:lpstr>
      <vt:lpstr>TOTAL Centraliz</vt:lpstr>
      <vt:lpstr>Ajustare!Zona_de_imprimat</vt:lpstr>
      <vt:lpstr>'Borderou resurse'!Zona_de_imprimat</vt:lpstr>
      <vt:lpstr>'TOTAL Centraliz'!Zona_de_imprimat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Windev2</dc:creator>
  <dc:description/>
  <cp:lastModifiedBy>utilizator sapl13</cp:lastModifiedBy>
  <cp:revision>35</cp:revision>
  <cp:lastPrinted>2024-02-29T08:56:36Z</cp:lastPrinted>
  <dcterms:created xsi:type="dcterms:W3CDTF">2022-07-29T11:24:42Z</dcterms:created>
  <dcterms:modified xsi:type="dcterms:W3CDTF">2024-02-29T08:57:00Z</dcterms:modified>
  <dc:language>ro-RO</dc:language>
</cp:coreProperties>
</file>